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willieagee/Library/CloudStorage/Dropbox/masonic/"/>
    </mc:Choice>
  </mc:AlternateContent>
  <xr:revisionPtr revIDLastSave="0" documentId="13_ncr:1_{ABE72EC8-4493-8446-8441-9567BDC59768}" xr6:coauthVersionLast="47" xr6:coauthVersionMax="47" xr10:uidLastSave="{00000000-0000-0000-0000-000000000000}"/>
  <bookViews>
    <workbookView xWindow="0" yWindow="740" windowWidth="30240" windowHeight="18900" xr2:uid="{70A028C5-51E1-4369-863E-2F98F1620369}"/>
  </bookViews>
  <sheets>
    <sheet name="Lodge SOF" sheetId="6" r:id="rId1"/>
    <sheet name="Summary" sheetId="1" r:id="rId2"/>
    <sheet name="Checks Ledger" sheetId="9" r:id="rId3"/>
    <sheet name="Treasurer Report Template" sheetId="10" state="hidden" r:id="rId4"/>
    <sheet name="Projected Detail" sheetId="2" state="hidden" r:id="rId5"/>
    <sheet name="Actual Detail" sheetId="5" state="hidden" r:id="rId6"/>
    <sheet name="Charts" sheetId="4" state="hidden" r:id="rId7"/>
    <sheet name="Chart Data" sheetId="3" state="hidden" r:id="rId8"/>
  </sheets>
  <definedNames>
    <definedName name="_xlnm._FilterDatabase" localSheetId="2" hidden="1">'Checks Ledger'!$A$1:$H$97</definedName>
    <definedName name="_xlnm.Print_Titles" localSheetId="2">'Checks Ledger'!$1:$1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1" i="6" l="1"/>
  <c r="E68" i="6"/>
  <c r="G6" i="1" l="1"/>
  <c r="E6" i="1"/>
  <c r="E17" i="6"/>
  <c r="F22" i="6"/>
  <c r="B33" i="6" l="1"/>
  <c r="A39" i="10"/>
  <c r="A38" i="10"/>
  <c r="A37" i="10"/>
  <c r="A36" i="10"/>
  <c r="A35" i="10"/>
  <c r="A34" i="10"/>
  <c r="A33" i="10"/>
  <c r="A32" i="10"/>
  <c r="A31" i="10"/>
  <c r="A30" i="10"/>
  <c r="A29" i="10"/>
  <c r="A28" i="10"/>
  <c r="A27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10" i="10"/>
  <c r="F44" i="6"/>
  <c r="B3" i="6"/>
  <c r="F36" i="6"/>
  <c r="E36" i="6" l="1"/>
  <c r="G33" i="6"/>
  <c r="G19" i="1" l="1"/>
  <c r="H19" i="1" s="1"/>
  <c r="G18" i="1"/>
  <c r="E19" i="1"/>
  <c r="F19" i="1" s="1"/>
  <c r="B47" i="6" s="1"/>
  <c r="I19" i="1" l="1"/>
  <c r="G3" i="6"/>
  <c r="G4" i="6"/>
  <c r="G5" i="6"/>
  <c r="G6" i="6"/>
  <c r="G7" i="6"/>
  <c r="G8" i="6"/>
  <c r="G9" i="6"/>
  <c r="G10" i="6"/>
  <c r="G2" i="6"/>
  <c r="G40" i="6"/>
  <c r="G41" i="6"/>
  <c r="G42" i="6"/>
  <c r="G39" i="6"/>
  <c r="G35" i="6"/>
  <c r="G34" i="6"/>
  <c r="G36" i="6" s="1"/>
  <c r="G26" i="6"/>
  <c r="G27" i="6"/>
  <c r="G28" i="6"/>
  <c r="G25" i="6"/>
  <c r="G17" i="6"/>
  <c r="G18" i="6"/>
  <c r="G19" i="6"/>
  <c r="G16" i="6"/>
  <c r="F13" i="6"/>
  <c r="F30" i="6"/>
  <c r="G14" i="1"/>
  <c r="E14" i="1"/>
  <c r="E44" i="6"/>
  <c r="E30" i="6"/>
  <c r="E22" i="6"/>
  <c r="E13" i="6"/>
  <c r="G20" i="1"/>
  <c r="H20" i="1" s="1"/>
  <c r="E20" i="1"/>
  <c r="F20" i="1" s="1"/>
  <c r="I20" i="1" l="1"/>
  <c r="G22" i="6"/>
  <c r="G30" i="6"/>
  <c r="G44" i="6"/>
  <c r="G13" i="6"/>
  <c r="G16" i="1"/>
  <c r="H16" i="1" s="1"/>
  <c r="G17" i="1"/>
  <c r="H17" i="1" s="1"/>
  <c r="G15" i="1"/>
  <c r="H15" i="1" s="1"/>
  <c r="E16" i="1"/>
  <c r="F16" i="1" s="1"/>
  <c r="E17" i="1"/>
  <c r="F17" i="1" s="1"/>
  <c r="E15" i="1"/>
  <c r="F15" i="1" s="1"/>
  <c r="G53" i="1"/>
  <c r="E53" i="1"/>
  <c r="B32" i="6"/>
  <c r="E57" i="6" l="1"/>
  <c r="I17" i="1"/>
  <c r="I16" i="1"/>
  <c r="I15" i="1"/>
  <c r="B22" i="6"/>
  <c r="F53" i="1"/>
  <c r="B59" i="6"/>
  <c r="H18" i="1"/>
  <c r="E18" i="1"/>
  <c r="F18" i="1" s="1"/>
  <c r="B46" i="6" s="1"/>
  <c r="I18" i="1" l="1"/>
  <c r="A20" i="5" l="1"/>
  <c r="A21" i="5"/>
  <c r="A20" i="2"/>
  <c r="E10" i="1"/>
  <c r="F10" i="1" s="1"/>
  <c r="B28" i="6" s="1"/>
  <c r="G10" i="1"/>
  <c r="H10" i="1" s="1"/>
  <c r="B45" i="6" l="1"/>
  <c r="G20" i="2"/>
  <c r="B20" i="2"/>
  <c r="F20" i="2"/>
  <c r="M20" i="2"/>
  <c r="E20" i="2"/>
  <c r="J20" i="2"/>
  <c r="I20" i="2"/>
  <c r="H20" i="2"/>
  <c r="L20" i="2"/>
  <c r="D20" i="2"/>
  <c r="K20" i="2"/>
  <c r="C20" i="2"/>
  <c r="E20" i="5"/>
  <c r="M20" i="5"/>
  <c r="D20" i="5"/>
  <c r="I20" i="5"/>
  <c r="B20" i="5"/>
  <c r="L20" i="5"/>
  <c r="H20" i="5"/>
  <c r="F20" i="5"/>
  <c r="K20" i="5"/>
  <c r="J20" i="5"/>
  <c r="C20" i="5"/>
  <c r="G20" i="5"/>
  <c r="I10" i="1"/>
  <c r="A5" i="2" l="1"/>
  <c r="A6" i="2"/>
  <c r="A7" i="2"/>
  <c r="A8" i="2"/>
  <c r="A9" i="2"/>
  <c r="A4" i="2"/>
  <c r="A3" i="2"/>
  <c r="A5" i="5"/>
  <c r="A6" i="5"/>
  <c r="A7" i="5"/>
  <c r="A8" i="5"/>
  <c r="A9" i="5"/>
  <c r="A4" i="5"/>
  <c r="A3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8" i="5"/>
  <c r="A27" i="5"/>
  <c r="A26" i="5"/>
  <c r="A25" i="5"/>
  <c r="A24" i="5"/>
  <c r="A23" i="5"/>
  <c r="A22" i="5"/>
  <c r="A19" i="5"/>
  <c r="A18" i="5"/>
  <c r="A17" i="5"/>
  <c r="A16" i="5"/>
  <c r="A15" i="5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30" i="2"/>
  <c r="A22" i="2"/>
  <c r="A23" i="2"/>
  <c r="A24" i="2"/>
  <c r="A25" i="2"/>
  <c r="A26" i="2"/>
  <c r="A27" i="2"/>
  <c r="A28" i="2"/>
  <c r="A18" i="2"/>
  <c r="A19" i="2"/>
  <c r="A21" i="2"/>
  <c r="A16" i="2"/>
  <c r="A17" i="2"/>
  <c r="A15" i="2"/>
  <c r="G12" i="1" l="1"/>
  <c r="H43" i="1"/>
  <c r="J46" i="5" s="1"/>
  <c r="F43" i="1"/>
  <c r="J46" i="2" s="1"/>
  <c r="F44" i="1"/>
  <c r="E20" i="6" s="1"/>
  <c r="G20" i="6" s="1"/>
  <c r="H44" i="1"/>
  <c r="H58" i="1"/>
  <c r="I43" i="1" l="1"/>
  <c r="I44" i="1"/>
  <c r="C3" i="5"/>
  <c r="B3" i="5" l="1"/>
  <c r="J3" i="5"/>
  <c r="F3" i="5"/>
  <c r="M3" i="5"/>
  <c r="I3" i="5"/>
  <c r="E3" i="5"/>
  <c r="D3" i="5"/>
  <c r="L3" i="5"/>
  <c r="H3" i="5"/>
  <c r="H53" i="1"/>
  <c r="H55" i="1" s="1"/>
  <c r="K3" i="5"/>
  <c r="G3" i="5"/>
  <c r="A12" i="3"/>
  <c r="A11" i="3"/>
  <c r="A10" i="3"/>
  <c r="M9" i="3"/>
  <c r="L9" i="3"/>
  <c r="K9" i="3"/>
  <c r="J9" i="3"/>
  <c r="I9" i="3"/>
  <c r="H9" i="3"/>
  <c r="G9" i="3"/>
  <c r="F9" i="3"/>
  <c r="E9" i="3"/>
  <c r="D9" i="3"/>
  <c r="C9" i="3"/>
  <c r="B9" i="3"/>
  <c r="M50" i="5"/>
  <c r="B50" i="5"/>
  <c r="H62" i="1"/>
  <c r="H64" i="1"/>
  <c r="H63" i="1"/>
  <c r="I9" i="5" s="1"/>
  <c r="H61" i="1"/>
  <c r="D7" i="5" s="1"/>
  <c r="H60" i="1"/>
  <c r="D6" i="5" s="1"/>
  <c r="H59" i="1"/>
  <c r="C5" i="5" s="1"/>
  <c r="H42" i="1"/>
  <c r="H41" i="1"/>
  <c r="K45" i="5" s="1"/>
  <c r="K50" i="5" s="1"/>
  <c r="H40" i="1"/>
  <c r="J44" i="5" s="1"/>
  <c r="J50" i="5" s="1"/>
  <c r="H39" i="1"/>
  <c r="I43" i="5" s="1"/>
  <c r="I50" i="5" s="1"/>
  <c r="H38" i="1"/>
  <c r="H42" i="5" s="1"/>
  <c r="H37" i="1"/>
  <c r="H41" i="5" s="1"/>
  <c r="H36" i="1"/>
  <c r="H35" i="1"/>
  <c r="H34" i="1"/>
  <c r="F38" i="5" s="1"/>
  <c r="H33" i="1"/>
  <c r="E37" i="5" s="1"/>
  <c r="H32" i="1"/>
  <c r="E36" i="5" s="1"/>
  <c r="H31" i="1"/>
  <c r="E35" i="5" s="1"/>
  <c r="H30" i="1"/>
  <c r="D34" i="5" s="1"/>
  <c r="H29" i="1"/>
  <c r="D33" i="5" s="1"/>
  <c r="H28" i="1"/>
  <c r="D32" i="5" s="1"/>
  <c r="H27" i="1"/>
  <c r="H26" i="1"/>
  <c r="C30" i="5" s="1"/>
  <c r="G21" i="1"/>
  <c r="H21" i="1" s="1"/>
  <c r="H14" i="1"/>
  <c r="G13" i="1"/>
  <c r="J24" i="5" s="1"/>
  <c r="J23" i="5"/>
  <c r="G11" i="1"/>
  <c r="H11" i="1" s="1"/>
  <c r="G9" i="1"/>
  <c r="H9" i="1" s="1"/>
  <c r="G8" i="1"/>
  <c r="H8" i="1" s="1"/>
  <c r="G7" i="1"/>
  <c r="J17" i="5" s="1"/>
  <c r="H6" i="1"/>
  <c r="B9" i="6" s="1"/>
  <c r="G5" i="1"/>
  <c r="B27" i="6" s="1"/>
  <c r="H5" i="1" l="1"/>
  <c r="K27" i="5"/>
  <c r="C27" i="5"/>
  <c r="C16" i="5"/>
  <c r="F19" i="5"/>
  <c r="H13" i="1"/>
  <c r="D18" i="5"/>
  <c r="F18" i="5"/>
  <c r="J19" i="5"/>
  <c r="B28" i="5"/>
  <c r="H19" i="5"/>
  <c r="H7" i="1"/>
  <c r="B8" i="6" s="1"/>
  <c r="D50" i="5"/>
  <c r="B16" i="5"/>
  <c r="I18" i="5"/>
  <c r="M19" i="5"/>
  <c r="D28" i="5"/>
  <c r="E50" i="5"/>
  <c r="J18" i="5"/>
  <c r="G28" i="5"/>
  <c r="F16" i="5"/>
  <c r="L18" i="5"/>
  <c r="H24" i="5"/>
  <c r="H28" i="5"/>
  <c r="I16" i="5"/>
  <c r="B19" i="5"/>
  <c r="K24" i="5"/>
  <c r="J28" i="5"/>
  <c r="B18" i="5"/>
  <c r="C24" i="5"/>
  <c r="M16" i="5"/>
  <c r="E19" i="5"/>
  <c r="G25" i="5"/>
  <c r="L28" i="5"/>
  <c r="I21" i="5"/>
  <c r="B21" i="5"/>
  <c r="J21" i="5"/>
  <c r="H25" i="5"/>
  <c r="D27" i="5"/>
  <c r="L27" i="5"/>
  <c r="C31" i="5"/>
  <c r="C50" i="5" s="1"/>
  <c r="F39" i="5"/>
  <c r="F50" i="5" s="1"/>
  <c r="H50" i="5"/>
  <c r="E16" i="5"/>
  <c r="C18" i="5"/>
  <c r="K18" i="5"/>
  <c r="G19" i="5"/>
  <c r="C21" i="5"/>
  <c r="K21" i="5"/>
  <c r="L24" i="5"/>
  <c r="I25" i="5"/>
  <c r="E27" i="5"/>
  <c r="M27" i="5"/>
  <c r="I28" i="5"/>
  <c r="G40" i="5"/>
  <c r="G50" i="5" s="1"/>
  <c r="D21" i="5"/>
  <c r="L21" i="5"/>
  <c r="B25" i="5"/>
  <c r="J25" i="5"/>
  <c r="F27" i="5"/>
  <c r="G16" i="5"/>
  <c r="E18" i="5"/>
  <c r="M18" i="5"/>
  <c r="I19" i="5"/>
  <c r="E21" i="5"/>
  <c r="M21" i="5"/>
  <c r="C25" i="5"/>
  <c r="K25" i="5"/>
  <c r="G27" i="5"/>
  <c r="C28" i="5"/>
  <c r="K28" i="5"/>
  <c r="E15" i="5"/>
  <c r="D25" i="5"/>
  <c r="L25" i="5"/>
  <c r="H27" i="5"/>
  <c r="I15" i="5"/>
  <c r="J16" i="5"/>
  <c r="G18" i="5"/>
  <c r="C19" i="5"/>
  <c r="K19" i="5"/>
  <c r="G21" i="5"/>
  <c r="D24" i="5"/>
  <c r="E25" i="5"/>
  <c r="M25" i="5"/>
  <c r="I27" i="5"/>
  <c r="E28" i="5"/>
  <c r="M28" i="5"/>
  <c r="L47" i="5"/>
  <c r="L50" i="5" s="1"/>
  <c r="D8" i="5"/>
  <c r="F21" i="5"/>
  <c r="M15" i="5"/>
  <c r="K16" i="5"/>
  <c r="H18" i="5"/>
  <c r="D19" i="5"/>
  <c r="L19" i="5"/>
  <c r="H21" i="5"/>
  <c r="G24" i="5"/>
  <c r="F25" i="5"/>
  <c r="B27" i="5"/>
  <c r="J27" i="5"/>
  <c r="F28" i="5"/>
  <c r="H66" i="1"/>
  <c r="B26" i="5"/>
  <c r="C26" i="5"/>
  <c r="K26" i="5"/>
  <c r="I26" i="5"/>
  <c r="D26" i="5"/>
  <c r="L26" i="5"/>
  <c r="J26" i="5"/>
  <c r="E26" i="5"/>
  <c r="M26" i="5"/>
  <c r="F26" i="5"/>
  <c r="G26" i="5"/>
  <c r="H26" i="5"/>
  <c r="E23" i="5"/>
  <c r="C23" i="5"/>
  <c r="G23" i="5"/>
  <c r="K23" i="5"/>
  <c r="D23" i="5"/>
  <c r="H23" i="5"/>
  <c r="L23" i="5"/>
  <c r="M23" i="5"/>
  <c r="I23" i="5"/>
  <c r="B23" i="5"/>
  <c r="F23" i="5"/>
  <c r="E24" i="5"/>
  <c r="I24" i="5"/>
  <c r="M24" i="5"/>
  <c r="B24" i="5"/>
  <c r="F24" i="5"/>
  <c r="E17" i="5"/>
  <c r="M17" i="5"/>
  <c r="C15" i="5"/>
  <c r="G15" i="5"/>
  <c r="K15" i="5"/>
  <c r="C17" i="5"/>
  <c r="G17" i="5"/>
  <c r="K17" i="5"/>
  <c r="D15" i="5"/>
  <c r="H15" i="5"/>
  <c r="L15" i="5"/>
  <c r="D16" i="5"/>
  <c r="H16" i="5"/>
  <c r="L16" i="5"/>
  <c r="D17" i="5"/>
  <c r="H17" i="5"/>
  <c r="L17" i="5"/>
  <c r="I17" i="5"/>
  <c r="G55" i="1"/>
  <c r="G67" i="1" s="1"/>
  <c r="B15" i="5"/>
  <c r="F15" i="5"/>
  <c r="J15" i="5"/>
  <c r="B17" i="5"/>
  <c r="F17" i="5"/>
  <c r="H46" i="1"/>
  <c r="A23" i="3"/>
  <c r="F58" i="1"/>
  <c r="F59" i="1"/>
  <c r="I59" i="1" s="1"/>
  <c r="F60" i="1"/>
  <c r="I60" i="1" s="1"/>
  <c r="F61" i="1"/>
  <c r="I61" i="1" s="1"/>
  <c r="F62" i="1"/>
  <c r="D8" i="2" s="1"/>
  <c r="F63" i="1"/>
  <c r="I63" i="1" s="1"/>
  <c r="F64" i="1"/>
  <c r="I64" i="1" s="1"/>
  <c r="A22" i="3"/>
  <c r="E5" i="1"/>
  <c r="F5" i="1" s="1"/>
  <c r="F6" i="1"/>
  <c r="I6" i="1" s="1"/>
  <c r="E7" i="1"/>
  <c r="J17" i="2" s="1"/>
  <c r="E8" i="1"/>
  <c r="C18" i="2" s="1"/>
  <c r="E9" i="1"/>
  <c r="D19" i="2" s="1"/>
  <c r="E11" i="1"/>
  <c r="F11" i="1" s="1"/>
  <c r="E12" i="1"/>
  <c r="E22" i="2" s="1"/>
  <c r="E13" i="1"/>
  <c r="D24" i="2" s="1"/>
  <c r="F14" i="1"/>
  <c r="E21" i="1"/>
  <c r="F21" i="1" s="1"/>
  <c r="F26" i="1"/>
  <c r="F27" i="1"/>
  <c r="I27" i="1" s="1"/>
  <c r="F28" i="1"/>
  <c r="I28" i="1" s="1"/>
  <c r="F29" i="1"/>
  <c r="F30" i="1"/>
  <c r="I30" i="1" s="1"/>
  <c r="F31" i="1"/>
  <c r="F32" i="1"/>
  <c r="I32" i="1" s="1"/>
  <c r="F33" i="1"/>
  <c r="F34" i="1"/>
  <c r="F35" i="1"/>
  <c r="F39" i="2" s="1"/>
  <c r="F36" i="1"/>
  <c r="I36" i="1" s="1"/>
  <c r="F37" i="1"/>
  <c r="I37" i="1" s="1"/>
  <c r="F38" i="1"/>
  <c r="I38" i="1" s="1"/>
  <c r="F39" i="1"/>
  <c r="F40" i="1"/>
  <c r="I40" i="1" s="1"/>
  <c r="F41" i="1"/>
  <c r="F42" i="1"/>
  <c r="I42" i="1" s="1"/>
  <c r="A20" i="3"/>
  <c r="C20" i="3" s="1"/>
  <c r="A21" i="3"/>
  <c r="A18" i="3"/>
  <c r="A17" i="3"/>
  <c r="A16" i="3"/>
  <c r="E3" i="2"/>
  <c r="E11" i="2" s="1"/>
  <c r="E4" i="3" s="1"/>
  <c r="M3" i="2"/>
  <c r="M11" i="2" s="1"/>
  <c r="M4" i="3" s="1"/>
  <c r="M50" i="2"/>
  <c r="B3" i="2"/>
  <c r="B11" i="2" s="1"/>
  <c r="B4" i="3" s="1"/>
  <c r="B50" i="2"/>
  <c r="A6" i="3"/>
  <c r="A5" i="3"/>
  <c r="A4" i="3"/>
  <c r="C3" i="3"/>
  <c r="D3" i="3"/>
  <c r="E3" i="3"/>
  <c r="F3" i="3"/>
  <c r="G3" i="3"/>
  <c r="H3" i="3"/>
  <c r="I3" i="3"/>
  <c r="J3" i="3"/>
  <c r="K3" i="3"/>
  <c r="L3" i="3"/>
  <c r="M3" i="3"/>
  <c r="B3" i="3"/>
  <c r="E55" i="1"/>
  <c r="E67" i="1" s="1"/>
  <c r="I19" i="2" l="1"/>
  <c r="I28" i="2"/>
  <c r="D18" i="2"/>
  <c r="J44" i="2"/>
  <c r="J50" i="2" s="1"/>
  <c r="H22" i="2"/>
  <c r="M18" i="2"/>
  <c r="L18" i="2"/>
  <c r="F18" i="2"/>
  <c r="D6" i="2"/>
  <c r="I25" i="2"/>
  <c r="D25" i="2"/>
  <c r="L24" i="2"/>
  <c r="M25" i="2"/>
  <c r="B28" i="2"/>
  <c r="C25" i="2"/>
  <c r="J25" i="2"/>
  <c r="B26" i="6"/>
  <c r="I5" i="1"/>
  <c r="J22" i="2"/>
  <c r="D22" i="2"/>
  <c r="B22" i="2"/>
  <c r="L22" i="2"/>
  <c r="G24" i="2"/>
  <c r="I11" i="1"/>
  <c r="I21" i="1"/>
  <c r="G22" i="2"/>
  <c r="K28" i="2"/>
  <c r="F22" i="2"/>
  <c r="C22" i="2"/>
  <c r="I24" i="2"/>
  <c r="I22" i="2"/>
  <c r="K22" i="2"/>
  <c r="M22" i="2"/>
  <c r="I26" i="1"/>
  <c r="C30" i="2"/>
  <c r="E35" i="2"/>
  <c r="I34" i="1"/>
  <c r="I41" i="1"/>
  <c r="I14" i="1"/>
  <c r="I58" i="1"/>
  <c r="F66" i="1"/>
  <c r="E67" i="6" s="1"/>
  <c r="E70" i="6" s="1"/>
  <c r="J15" i="2"/>
  <c r="L15" i="2"/>
  <c r="H17" i="2"/>
  <c r="G17" i="2"/>
  <c r="I17" i="2"/>
  <c r="B17" i="2"/>
  <c r="F17" i="2"/>
  <c r="D17" i="2"/>
  <c r="G16" i="2"/>
  <c r="K16" i="2"/>
  <c r="I16" i="2"/>
  <c r="K15" i="2"/>
  <c r="H16" i="2"/>
  <c r="F16" i="2"/>
  <c r="J16" i="2"/>
  <c r="C17" i="2"/>
  <c r="L16" i="2"/>
  <c r="H27" i="2"/>
  <c r="G40" i="2"/>
  <c r="G50" i="2" s="1"/>
  <c r="D32" i="2"/>
  <c r="C27" i="2"/>
  <c r="J18" i="2"/>
  <c r="E18" i="2"/>
  <c r="D3" i="2"/>
  <c r="F8" i="1"/>
  <c r="B29" i="6" s="1"/>
  <c r="F12" i="1"/>
  <c r="E25" i="2"/>
  <c r="I18" i="2"/>
  <c r="B18" i="2"/>
  <c r="L47" i="2"/>
  <c r="L50" i="2" s="1"/>
  <c r="K18" i="2"/>
  <c r="G18" i="2"/>
  <c r="D7" i="2"/>
  <c r="C5" i="2"/>
  <c r="B19" i="2"/>
  <c r="B23" i="2"/>
  <c r="M23" i="2"/>
  <c r="E23" i="2"/>
  <c r="J23" i="2"/>
  <c r="F23" i="2"/>
  <c r="C23" i="2"/>
  <c r="H23" i="2"/>
  <c r="I23" i="2"/>
  <c r="L23" i="2"/>
  <c r="F38" i="2"/>
  <c r="F50" i="2" s="1"/>
  <c r="C28" i="2"/>
  <c r="F28" i="2"/>
  <c r="H28" i="2"/>
  <c r="G28" i="2"/>
  <c r="I62" i="1"/>
  <c r="L28" i="2"/>
  <c r="L27" i="2"/>
  <c r="K45" i="2"/>
  <c r="K50" i="2" s="1"/>
  <c r="H24" i="2"/>
  <c r="F21" i="2"/>
  <c r="L26" i="2"/>
  <c r="J21" i="2"/>
  <c r="D28" i="2"/>
  <c r="I21" i="2"/>
  <c r="B27" i="2"/>
  <c r="M17" i="2"/>
  <c r="K25" i="2"/>
  <c r="J28" i="2"/>
  <c r="H19" i="2"/>
  <c r="G23" i="2"/>
  <c r="F27" i="2"/>
  <c r="E36" i="2"/>
  <c r="E17" i="2"/>
  <c r="D23" i="2"/>
  <c r="C21" i="2"/>
  <c r="C21" i="3"/>
  <c r="B24" i="2"/>
  <c r="M28" i="2"/>
  <c r="L19" i="2"/>
  <c r="K23" i="2"/>
  <c r="J27" i="2"/>
  <c r="H42" i="2"/>
  <c r="H18" i="2"/>
  <c r="F25" i="2"/>
  <c r="E28" i="2"/>
  <c r="E16" i="2"/>
  <c r="C31" i="2"/>
  <c r="F7" i="1"/>
  <c r="B25" i="6" s="1"/>
  <c r="E21" i="2"/>
  <c r="D27" i="2"/>
  <c r="K27" i="2"/>
  <c r="M27" i="2"/>
  <c r="H41" i="2"/>
  <c r="G19" i="2"/>
  <c r="E27" i="2"/>
  <c r="D21" i="2"/>
  <c r="E37" i="2"/>
  <c r="I33" i="1"/>
  <c r="M21" i="2"/>
  <c r="G27" i="2"/>
  <c r="I27" i="2"/>
  <c r="K21" i="2"/>
  <c r="D34" i="2"/>
  <c r="I31" i="1"/>
  <c r="I35" i="1"/>
  <c r="D33" i="2"/>
  <c r="I29" i="1"/>
  <c r="C17" i="3"/>
  <c r="H67" i="1"/>
  <c r="C23" i="3" s="1"/>
  <c r="F46" i="1"/>
  <c r="I9" i="2"/>
  <c r="I43" i="2"/>
  <c r="I50" i="2" s="1"/>
  <c r="I39" i="1"/>
  <c r="H12" i="1"/>
  <c r="G23" i="1"/>
  <c r="G48" i="1" s="1"/>
  <c r="E22" i="5"/>
  <c r="E49" i="5" s="1"/>
  <c r="E52" i="5" s="1"/>
  <c r="E11" i="3" s="1"/>
  <c r="D22" i="5"/>
  <c r="D49" i="5" s="1"/>
  <c r="D52" i="5" s="1"/>
  <c r="B22" i="5"/>
  <c r="B49" i="5" s="1"/>
  <c r="B52" i="5" s="1"/>
  <c r="M22" i="5"/>
  <c r="M49" i="5" s="1"/>
  <c r="M52" i="5" s="1"/>
  <c r="M11" i="3" s="1"/>
  <c r="L22" i="5"/>
  <c r="L49" i="5" s="1"/>
  <c r="L52" i="5" s="1"/>
  <c r="J22" i="5"/>
  <c r="J49" i="5" s="1"/>
  <c r="J52" i="5" s="1"/>
  <c r="C22" i="5"/>
  <c r="C49" i="5" s="1"/>
  <c r="C52" i="5" s="1"/>
  <c r="I22" i="5"/>
  <c r="I49" i="5" s="1"/>
  <c r="I52" i="5" s="1"/>
  <c r="H22" i="5"/>
  <c r="H49" i="5" s="1"/>
  <c r="H52" i="5" s="1"/>
  <c r="H11" i="3" s="1"/>
  <c r="F22" i="5"/>
  <c r="F49" i="5" s="1"/>
  <c r="F52" i="5" s="1"/>
  <c r="G22" i="5"/>
  <c r="G49" i="5" s="1"/>
  <c r="G52" i="5" s="1"/>
  <c r="K22" i="5"/>
  <c r="K49" i="5" s="1"/>
  <c r="K52" i="5" s="1"/>
  <c r="I53" i="1"/>
  <c r="F55" i="1"/>
  <c r="B6" i="6" s="1"/>
  <c r="I15" i="2"/>
  <c r="L3" i="2"/>
  <c r="L11" i="2" s="1"/>
  <c r="L4" i="3" s="1"/>
  <c r="K3" i="2"/>
  <c r="K11" i="2" s="1"/>
  <c r="K4" i="3" s="1"/>
  <c r="J3" i="2"/>
  <c r="J11" i="2" s="1"/>
  <c r="J4" i="3" s="1"/>
  <c r="H15" i="2"/>
  <c r="G15" i="2"/>
  <c r="F15" i="2"/>
  <c r="E15" i="2"/>
  <c r="C3" i="2"/>
  <c r="I3" i="2"/>
  <c r="B16" i="2"/>
  <c r="M16" i="2"/>
  <c r="L17" i="2"/>
  <c r="K17" i="2"/>
  <c r="H3" i="2"/>
  <c r="H11" i="2" s="1"/>
  <c r="H4" i="3" s="1"/>
  <c r="G3" i="2"/>
  <c r="G11" i="2" s="1"/>
  <c r="G4" i="3" s="1"/>
  <c r="F3" i="2"/>
  <c r="F11" i="2" s="1"/>
  <c r="F4" i="3" s="1"/>
  <c r="D16" i="2"/>
  <c r="C16" i="2"/>
  <c r="B15" i="2"/>
  <c r="M15" i="2"/>
  <c r="D15" i="2"/>
  <c r="C15" i="2"/>
  <c r="I26" i="2"/>
  <c r="B25" i="2"/>
  <c r="B21" i="2"/>
  <c r="M24" i="2"/>
  <c r="M19" i="2"/>
  <c r="K24" i="2"/>
  <c r="K19" i="2"/>
  <c r="H25" i="2"/>
  <c r="H21" i="2"/>
  <c r="G25" i="2"/>
  <c r="G21" i="2"/>
  <c r="F26" i="2"/>
  <c r="E24" i="2"/>
  <c r="E19" i="2"/>
  <c r="D26" i="2"/>
  <c r="C24" i="2"/>
  <c r="C19" i="2"/>
  <c r="F13" i="1"/>
  <c r="F9" i="1"/>
  <c r="B30" i="6" s="1"/>
  <c r="M26" i="2"/>
  <c r="L25" i="2"/>
  <c r="L21" i="2"/>
  <c r="K26" i="2"/>
  <c r="J24" i="2"/>
  <c r="J19" i="2"/>
  <c r="F24" i="2"/>
  <c r="F19" i="2"/>
  <c r="J26" i="2"/>
  <c r="E26" i="2"/>
  <c r="C26" i="2"/>
  <c r="B26" i="2"/>
  <c r="G26" i="2"/>
  <c r="E23" i="1"/>
  <c r="E48" i="1" s="1"/>
  <c r="E69" i="1" s="1"/>
  <c r="H26" i="2"/>
  <c r="F23" i="1" l="1"/>
  <c r="C50" i="2"/>
  <c r="I7" i="1"/>
  <c r="I8" i="1"/>
  <c r="B43" i="6"/>
  <c r="I13" i="1"/>
  <c r="B44" i="6"/>
  <c r="I66" i="1"/>
  <c r="B17" i="3"/>
  <c r="B49" i="2"/>
  <c r="B52" i="2" s="1"/>
  <c r="B5" i="3" s="1"/>
  <c r="I12" i="1"/>
  <c r="B20" i="6"/>
  <c r="C11" i="2"/>
  <c r="C4" i="3" s="1"/>
  <c r="D11" i="2"/>
  <c r="D4" i="3" s="1"/>
  <c r="B20" i="3"/>
  <c r="F67" i="1"/>
  <c r="E50" i="2"/>
  <c r="D50" i="2"/>
  <c r="L49" i="2"/>
  <c r="L52" i="2" s="1"/>
  <c r="L5" i="3" s="1"/>
  <c r="I11" i="2"/>
  <c r="I4" i="3" s="1"/>
  <c r="M49" i="2"/>
  <c r="M52" i="2" s="1"/>
  <c r="M5" i="3" s="1"/>
  <c r="H50" i="2"/>
  <c r="I46" i="1"/>
  <c r="I9" i="1"/>
  <c r="C49" i="2"/>
  <c r="I49" i="2"/>
  <c r="I52" i="2" s="1"/>
  <c r="B21" i="3"/>
  <c r="I55" i="1"/>
  <c r="E11" i="5"/>
  <c r="E10" i="3" s="1"/>
  <c r="I11" i="5"/>
  <c r="I10" i="3" s="1"/>
  <c r="M11" i="5"/>
  <c r="M10" i="3" s="1"/>
  <c r="F11" i="5"/>
  <c r="F10" i="3" s="1"/>
  <c r="J11" i="5"/>
  <c r="J10" i="3" s="1"/>
  <c r="B11" i="5"/>
  <c r="B10" i="3" s="1"/>
  <c r="D11" i="5"/>
  <c r="D10" i="3" s="1"/>
  <c r="G11" i="5"/>
  <c r="G10" i="3" s="1"/>
  <c r="K11" i="5"/>
  <c r="K10" i="3" s="1"/>
  <c r="C11" i="5"/>
  <c r="C10" i="3" s="1"/>
  <c r="H11" i="5"/>
  <c r="H10" i="3" s="1"/>
  <c r="L11" i="5"/>
  <c r="L10" i="3" s="1"/>
  <c r="J11" i="3"/>
  <c r="L11" i="3"/>
  <c r="I11" i="3"/>
  <c r="G11" i="3"/>
  <c r="H23" i="1"/>
  <c r="H48" i="1" s="1"/>
  <c r="C11" i="3"/>
  <c r="K11" i="3"/>
  <c r="F11" i="3"/>
  <c r="D11" i="3"/>
  <c r="D49" i="2"/>
  <c r="G69" i="1"/>
  <c r="B11" i="3"/>
  <c r="J49" i="2"/>
  <c r="J52" i="2" s="1"/>
  <c r="J54" i="2" s="1"/>
  <c r="J55" i="2" s="1"/>
  <c r="J7" i="3" s="1"/>
  <c r="F49" i="2"/>
  <c r="F52" i="2" s="1"/>
  <c r="F54" i="2" s="1"/>
  <c r="G49" i="2"/>
  <c r="G52" i="2" s="1"/>
  <c r="G5" i="3" s="1"/>
  <c r="E49" i="2"/>
  <c r="K49" i="2"/>
  <c r="K52" i="2" s="1"/>
  <c r="H49" i="2"/>
  <c r="B36" i="6" l="1"/>
  <c r="B23" i="3"/>
  <c r="C52" i="2"/>
  <c r="C5" i="3" s="1"/>
  <c r="B49" i="6"/>
  <c r="I67" i="1"/>
  <c r="I23" i="1"/>
  <c r="I48" i="1" s="1"/>
  <c r="F48" i="1"/>
  <c r="B22" i="3" s="1"/>
  <c r="E52" i="2"/>
  <c r="E5" i="3" s="1"/>
  <c r="D52" i="2"/>
  <c r="D54" i="2" s="1"/>
  <c r="D55" i="2" s="1"/>
  <c r="D7" i="3" s="1"/>
  <c r="F5" i="3"/>
  <c r="L54" i="2"/>
  <c r="L6" i="3" s="1"/>
  <c r="M54" i="2"/>
  <c r="M55" i="2" s="1"/>
  <c r="M7" i="3" s="1"/>
  <c r="H52" i="2"/>
  <c r="H54" i="2" s="1"/>
  <c r="H6" i="3" s="1"/>
  <c r="G54" i="2"/>
  <c r="G6" i="3" s="1"/>
  <c r="B16" i="3"/>
  <c r="F55" i="2"/>
  <c r="F7" i="3" s="1"/>
  <c r="F6" i="3"/>
  <c r="I5" i="3"/>
  <c r="I54" i="2"/>
  <c r="I55" i="2" s="1"/>
  <c r="I7" i="3" s="1"/>
  <c r="B54" i="2"/>
  <c r="B6" i="3" s="1"/>
  <c r="H69" i="1"/>
  <c r="H70" i="1" s="1"/>
  <c r="I54" i="5"/>
  <c r="I55" i="5" s="1"/>
  <c r="I13" i="3" s="1"/>
  <c r="B54" i="5"/>
  <c r="B12" i="3" s="1"/>
  <c r="C54" i="5"/>
  <c r="C55" i="5" s="1"/>
  <c r="C13" i="3" s="1"/>
  <c r="L54" i="5"/>
  <c r="L55" i="5" s="1"/>
  <c r="L13" i="3" s="1"/>
  <c r="C16" i="3"/>
  <c r="E54" i="5"/>
  <c r="E55" i="5" s="1"/>
  <c r="E13" i="3" s="1"/>
  <c r="G54" i="5"/>
  <c r="K54" i="5"/>
  <c r="H54" i="5"/>
  <c r="H12" i="3" s="1"/>
  <c r="M54" i="5"/>
  <c r="M12" i="3" s="1"/>
  <c r="D54" i="5"/>
  <c r="J54" i="5"/>
  <c r="F54" i="5"/>
  <c r="J6" i="3"/>
  <c r="C22" i="3"/>
  <c r="J5" i="3"/>
  <c r="K54" i="2"/>
  <c r="K5" i="3"/>
  <c r="E54" i="6" l="1"/>
  <c r="E64" i="6" s="1"/>
  <c r="E71" i="6" s="1"/>
  <c r="C54" i="2"/>
  <c r="C55" i="2" s="1"/>
  <c r="C7" i="3" s="1"/>
  <c r="F69" i="1"/>
  <c r="F70" i="1" s="1"/>
  <c r="B19" i="3"/>
  <c r="I69" i="1"/>
  <c r="E54" i="2"/>
  <c r="E55" i="2" s="1"/>
  <c r="E7" i="3" s="1"/>
  <c r="D5" i="3"/>
  <c r="G55" i="2"/>
  <c r="G7" i="3" s="1"/>
  <c r="D6" i="3"/>
  <c r="L55" i="2"/>
  <c r="L7" i="3" s="1"/>
  <c r="H55" i="2"/>
  <c r="H7" i="3" s="1"/>
  <c r="B55" i="2"/>
  <c r="B7" i="3" s="1"/>
  <c r="M6" i="3"/>
  <c r="H5" i="3"/>
  <c r="I6" i="3"/>
  <c r="C12" i="3"/>
  <c r="B55" i="5"/>
  <c r="B13" i="3" s="1"/>
  <c r="H55" i="5"/>
  <c r="H13" i="3" s="1"/>
  <c r="L12" i="3"/>
  <c r="I12" i="3"/>
  <c r="E12" i="3"/>
  <c r="G55" i="5"/>
  <c r="G13" i="3" s="1"/>
  <c r="G12" i="3"/>
  <c r="M55" i="5"/>
  <c r="M13" i="3" s="1"/>
  <c r="K55" i="5"/>
  <c r="K13" i="3" s="1"/>
  <c r="K12" i="3"/>
  <c r="J55" i="5"/>
  <c r="J13" i="3" s="1"/>
  <c r="J12" i="3"/>
  <c r="D55" i="5"/>
  <c r="D13" i="3" s="1"/>
  <c r="D12" i="3"/>
  <c r="F55" i="5"/>
  <c r="F13" i="3" s="1"/>
  <c r="F12" i="3"/>
  <c r="C18" i="3"/>
  <c r="K6" i="3"/>
  <c r="K55" i="2"/>
  <c r="K7" i="3" s="1"/>
  <c r="C6" i="3" l="1"/>
  <c r="B18" i="3"/>
  <c r="E6" i="3"/>
  <c r="I70" i="1"/>
  <c r="C1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Jonas Oglesby, II</author>
  </authors>
  <commentList>
    <comment ref="F2" authorId="0" shapeId="0" xr:uid="{7F278D80-52CE-439E-8129-F320E084DC2F}">
      <text>
        <r>
          <rPr>
            <b/>
            <sz val="9"/>
            <color rgb="FF000000"/>
            <rFont val="Tahoma"/>
            <family val="2"/>
          </rPr>
          <t>Jonas Oglesby, II: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- District Event Support Fund -
</t>
        </r>
      </text>
    </comment>
    <comment ref="B3" authorId="0" shapeId="0" xr:uid="{8445F39F-EDA7-4572-B4A9-C11FB8FF7E4B}">
      <text>
        <r>
          <rPr>
            <b/>
            <sz val="9"/>
            <color rgb="FF000000"/>
            <rFont val="Tahoma"/>
            <family val="2"/>
          </rPr>
          <t>Jonas Oglesby, II: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- Dues Shortfall -
</t>
        </r>
      </text>
    </comment>
    <comment ref="F3" authorId="0" shapeId="0" xr:uid="{F21652AC-5C1F-41A9-9FE3-65B1C3974492}">
      <text>
        <r>
          <rPr>
            <b/>
            <sz val="9"/>
            <color rgb="FF000000"/>
            <rFont val="Tahoma"/>
            <family val="2"/>
          </rPr>
          <t>Jonas Oglesby, II: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- Administrative &amp; Lodge Supplies Fund -
</t>
        </r>
        <r>
          <rPr>
            <sz val="9"/>
            <color rgb="FF000000"/>
            <rFont val="Tahoma"/>
            <family val="2"/>
          </rPr>
          <t xml:space="preserve">- $131.09 - Norton Internet Security
</t>
        </r>
      </text>
    </comment>
    <comment ref="F18" authorId="0" shapeId="0" xr:uid="{3E0E4F98-8E47-4EC4-A854-D1F82AA5024A}">
      <text>
        <r>
          <rPr>
            <b/>
            <sz val="9"/>
            <color indexed="81"/>
            <rFont val="Tahoma"/>
            <family val="2"/>
          </rPr>
          <t>Jonas Oglesby, II:</t>
        </r>
        <r>
          <rPr>
            <sz val="9"/>
            <color indexed="81"/>
            <rFont val="Tahoma"/>
            <family val="2"/>
          </rPr>
          <t xml:space="preserve">
-     VM Expenses    -
</t>
        </r>
      </text>
    </comment>
    <comment ref="F25" authorId="0" shapeId="0" xr:uid="{669AA82C-09DA-4D4E-949E-251A014D48EE}">
      <text>
        <r>
          <rPr>
            <b/>
            <sz val="9"/>
            <color rgb="FF000000"/>
            <rFont val="Tahoma"/>
            <family val="2"/>
          </rPr>
          <t>Jonas Oglesby, II: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-     K&amp;F Expenses    -
</t>
        </r>
      </text>
    </comment>
    <comment ref="F28" authorId="0" shapeId="0" xr:uid="{DCA5DCC3-FF0F-4CDD-9261-37056AD3EAA5}">
      <text>
        <r>
          <rPr>
            <b/>
            <sz val="9"/>
            <color rgb="FF000000"/>
            <rFont val="Tahoma"/>
            <family val="2"/>
          </rPr>
          <t>Jonas Oglesby, II: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- CCE Budget -
</t>
        </r>
        <r>
          <rPr>
            <sz val="9"/>
            <color rgb="FF000000"/>
            <rFont val="Tahoma"/>
            <family val="2"/>
          </rPr>
          <t xml:space="preserve">CK 1587 - Water Bill (Car Wash)
</t>
        </r>
        <r>
          <rPr>
            <sz val="9"/>
            <color rgb="FF000000"/>
            <rFont val="Tahoma"/>
            <family val="2"/>
          </rPr>
          <t>CK 1588 -  Kipp Nashville College Prep (Donation)</t>
        </r>
      </text>
    </comment>
    <comment ref="D33" authorId="0" shapeId="0" xr:uid="{1067E177-688F-4B5C-9BBC-6CEB6BF397C6}">
      <text>
        <r>
          <rPr>
            <b/>
            <sz val="9"/>
            <color rgb="FF000000"/>
            <rFont val="Tahoma"/>
            <family val="2"/>
          </rPr>
          <t>Jonas Oglesby, II: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- Lodge Retreat -
</t>
        </r>
        <r>
          <rPr>
            <sz val="9"/>
            <color rgb="FF000000"/>
            <rFont val="Tahoma"/>
            <family val="2"/>
          </rPr>
          <t xml:space="preserve">Zeckery donated $75
</t>
        </r>
        <r>
          <rPr>
            <sz val="9"/>
            <color rgb="FF000000"/>
            <rFont val="Tahoma"/>
            <family val="2"/>
          </rPr>
          <t xml:space="preserve">Leeland donated $50
</t>
        </r>
        <r>
          <rPr>
            <sz val="9"/>
            <color rgb="FF000000"/>
            <rFont val="Tahoma"/>
            <family val="2"/>
          </rPr>
          <t>Willie Agee donated $60</t>
        </r>
      </text>
    </comment>
    <comment ref="D34" authorId="0" shapeId="0" xr:uid="{95B5E4B7-643B-4E46-8351-09F6DFEF3990}">
      <text>
        <r>
          <rPr>
            <b/>
            <sz val="9"/>
            <color rgb="FF000000"/>
            <rFont val="Tahoma"/>
            <family val="2"/>
          </rPr>
          <t>Jonas Oglesby, II: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- Holiday Meal -
</t>
        </r>
        <r>
          <rPr>
            <sz val="9"/>
            <color rgb="FF000000"/>
            <rFont val="Tahoma"/>
            <family val="2"/>
          </rPr>
          <t xml:space="preserve">Catered by Jack's BBQ
</t>
        </r>
        <r>
          <rPr>
            <sz val="9"/>
            <color rgb="FF000000"/>
            <rFont val="Tahoma"/>
            <family val="2"/>
          </rPr>
          <t>$865.18</t>
        </r>
      </text>
    </comment>
    <comment ref="D40" authorId="0" shapeId="0" xr:uid="{C482CC0F-3B8F-4FC7-AC6B-CA2C0395AD2B}">
      <text>
        <r>
          <rPr>
            <b/>
            <sz val="9"/>
            <color rgb="FF000000"/>
            <rFont val="Tahoma"/>
            <family val="2"/>
          </rPr>
          <t>Jonas Oglesby, II: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- Thanksgiving Meals -
</t>
        </r>
        <r>
          <rPr>
            <sz val="9"/>
            <color rgb="FF000000"/>
            <rFont val="Tahoma"/>
            <family val="2"/>
          </rPr>
          <t xml:space="preserve">Committed Donations:
</t>
        </r>
        <r>
          <rPr>
            <sz val="9"/>
            <color rgb="FF000000"/>
            <rFont val="Tahoma"/>
            <family val="2"/>
          </rPr>
          <t xml:space="preserve">Mt. Nebo - $200
</t>
        </r>
        <r>
          <rPr>
            <sz val="9"/>
            <color rgb="FF000000"/>
            <rFont val="Tahoma"/>
            <family val="2"/>
          </rPr>
          <t>Brooke Bail Bonding - $500</t>
        </r>
      </text>
    </comment>
    <comment ref="D51" authorId="0" shapeId="0" xr:uid="{A7936726-9DE4-4819-8696-71AA51CF2E2E}">
      <text>
        <r>
          <rPr>
            <b/>
            <sz val="9"/>
            <color rgb="FF000000"/>
            <rFont val="Tahoma"/>
            <family val="2"/>
          </rPr>
          <t>Jonas Oglesby, II: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- Pending Deposits -
</t>
        </r>
      </text>
    </comment>
    <comment ref="D52" authorId="0" shapeId="0" xr:uid="{4D67D0E2-6018-4408-AC9B-E0EA1BC4A5AC}">
      <text>
        <r>
          <rPr>
            <b/>
            <sz val="9"/>
            <color rgb="FF000000"/>
            <rFont val="Tahoma"/>
            <family val="2"/>
          </rPr>
          <t>Jonas Oglesby, II: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 -  Payment Total of Candidates -
</t>
        </r>
        <r>
          <rPr>
            <sz val="9"/>
            <color rgb="FF000000"/>
            <rFont val="Tahoma"/>
            <family val="2"/>
          </rPr>
          <t xml:space="preserve">Kenyon Echols - $850 Money Order
</t>
        </r>
        <r>
          <rPr>
            <sz val="9"/>
            <color rgb="FF000000"/>
            <rFont val="Tahoma"/>
            <family val="2"/>
          </rPr>
          <t xml:space="preserve">Reginald Stinson - $850 Check (forfeited; quit after 1st degree)
</t>
        </r>
        <r>
          <rPr>
            <sz val="9"/>
            <color rgb="FF000000"/>
            <rFont val="Tahoma"/>
            <family val="2"/>
          </rPr>
          <t xml:space="preserve">Clifford Prince - $850 CashApp
</t>
        </r>
        <r>
          <rPr>
            <sz val="9"/>
            <color rgb="FF000000"/>
            <rFont val="Tahoma"/>
            <family val="2"/>
          </rPr>
          <t xml:space="preserve">Roosevelt Faulkner - $850 Check 7819
</t>
        </r>
        <r>
          <rPr>
            <sz val="9"/>
            <color rgb="FF000000"/>
            <rFont val="Tahoma"/>
            <family val="2"/>
          </rPr>
          <t xml:space="preserve">Dominick Holland - $850 MO
</t>
        </r>
        <r>
          <rPr>
            <sz val="9"/>
            <color rgb="FF000000"/>
            <rFont val="Tahoma"/>
            <family val="2"/>
          </rPr>
          <t xml:space="preserve">Kenny Jackson - $850 paid 6/24/24
</t>
        </r>
      </text>
    </comment>
    <comment ref="D53" authorId="0" shapeId="0" xr:uid="{7DC25DAD-D4B8-470D-B29B-86B358E3BA46}">
      <text>
        <r>
          <rPr>
            <b/>
            <sz val="9"/>
            <color rgb="FF000000"/>
            <rFont val="Tahoma"/>
            <family val="2"/>
          </rPr>
          <t>Jonas Oglesby, II: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- Outstanding Checks -
</t>
        </r>
        <r>
          <rPr>
            <sz val="9"/>
            <color rgb="FF000000"/>
            <rFont val="Tahoma"/>
            <family val="2"/>
          </rPr>
          <t>CK 1606 - $15 - Dispensation for Car Wash, Virtual Marathon, and Jazz Brunch</t>
        </r>
      </text>
    </comment>
    <comment ref="D55" authorId="0" shapeId="0" xr:uid="{8FEA1C0B-872B-46CF-9B82-9FDE6C51851F}">
      <text>
        <r>
          <rPr>
            <b/>
            <sz val="9"/>
            <color indexed="81"/>
            <rFont val="Tahoma"/>
            <family val="2"/>
          </rPr>
          <t>Jonas Oglesby, II:</t>
        </r>
        <r>
          <rPr>
            <sz val="9"/>
            <color indexed="81"/>
            <rFont val="Tahoma"/>
            <family val="2"/>
          </rPr>
          <t xml:space="preserve">
- Remaining Expenses associated w/ 2022 - 23
</t>
        </r>
      </text>
    </comment>
    <comment ref="D56" authorId="0" shapeId="0" xr:uid="{65E6D6CB-0852-4447-ADED-6D17144002FB}">
      <text>
        <r>
          <rPr>
            <b/>
            <sz val="9"/>
            <color rgb="FF000000"/>
            <rFont val="Tahoma"/>
            <family val="2"/>
          </rPr>
          <t>Jonas Oglesby, II: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- Pre-Paid 2025-26 Dues -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D58" authorId="0" shapeId="0" xr:uid="{DC3A855C-A69F-495D-A152-53A9F268391D}">
      <text>
        <r>
          <rPr>
            <b/>
            <sz val="9"/>
            <color rgb="FF000000"/>
            <rFont val="Tahoma"/>
            <family val="2"/>
          </rPr>
          <t xml:space="preserve">- 2025/2026 Expenses -
</t>
        </r>
        <r>
          <rPr>
            <sz val="9"/>
            <color rgb="FF000000"/>
            <rFont val="Tahoma"/>
            <family val="2"/>
          </rPr>
          <t xml:space="preserve">- 
</t>
        </r>
      </text>
    </comment>
    <comment ref="D59" authorId="0" shapeId="0" xr:uid="{906C22E8-8F74-4006-BB64-40672A1BA474}">
      <text>
        <r>
          <rPr>
            <b/>
            <sz val="9"/>
            <color rgb="FF000000"/>
            <rFont val="Tahoma"/>
            <family val="2"/>
          </rPr>
          <t>Jonas Oglesby, II: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- Unity Day Shirts -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Jonas Oglesby, II</author>
  </authors>
  <commentList>
    <comment ref="C32" authorId="0" shapeId="0" xr:uid="{701C0CDB-7FCB-4CF1-84D4-E0BD2FED2BB5}">
      <text>
        <r>
          <rPr>
            <b/>
            <sz val="9"/>
            <color rgb="FF000000"/>
            <rFont val="Tahoma"/>
            <family val="2"/>
          </rPr>
          <t>Jonas Oglesby, II: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- Thanksgiving Meals -
</t>
        </r>
        <r>
          <rPr>
            <sz val="9"/>
            <color rgb="FF000000"/>
            <rFont val="Tahoma"/>
            <family val="2"/>
          </rPr>
          <t xml:space="preserve">Committed Donations:
</t>
        </r>
        <r>
          <rPr>
            <sz val="9"/>
            <color rgb="FF000000"/>
            <rFont val="Tahoma"/>
            <family val="2"/>
          </rPr>
          <t xml:space="preserve">Brookes Bail Bonding 500
</t>
        </r>
        <r>
          <rPr>
            <sz val="9"/>
            <color rgb="FF000000"/>
            <rFont val="Tahoma"/>
            <family val="2"/>
          </rPr>
          <t xml:space="preserve">J2 Designs 185
</t>
        </r>
        <r>
          <rPr>
            <sz val="9"/>
            <color rgb="FF000000"/>
            <rFont val="Tahoma"/>
            <family val="2"/>
          </rPr>
          <t xml:space="preserve">I Am STEM 166
</t>
        </r>
        <r>
          <rPr>
            <sz val="9"/>
            <color rgb="FF000000"/>
            <rFont val="Tahoma"/>
            <family val="2"/>
          </rPr>
          <t xml:space="preserve">Steve Ward 150
</t>
        </r>
        <r>
          <rPr>
            <sz val="9"/>
            <color rgb="FF000000"/>
            <rFont val="Tahoma"/>
            <family val="2"/>
          </rPr>
          <t xml:space="preserve">Mike Taylor 104
</t>
        </r>
        <r>
          <rPr>
            <sz val="9"/>
            <color rgb="FF000000"/>
            <rFont val="Tahoma"/>
            <family val="2"/>
          </rPr>
          <t xml:space="preserve">Agee Family 100
</t>
        </r>
        <r>
          <rPr>
            <sz val="9"/>
            <color rgb="FF000000"/>
            <rFont val="Tahoma"/>
            <family val="2"/>
          </rPr>
          <t xml:space="preserve">Kenyon Echols 100
</t>
        </r>
        <r>
          <rPr>
            <sz val="9"/>
            <color rgb="FF000000"/>
            <rFont val="Tahoma"/>
            <family val="2"/>
          </rPr>
          <t xml:space="preserve">Jon Fenn 99
</t>
        </r>
        <r>
          <rPr>
            <sz val="9"/>
            <color rgb="FF000000"/>
            <rFont val="Tahoma"/>
            <family val="2"/>
          </rPr>
          <t xml:space="preserve">Brenda Petrus 66
</t>
        </r>
        <r>
          <rPr>
            <sz val="9"/>
            <color rgb="FF000000"/>
            <rFont val="Tahoma"/>
            <family val="2"/>
          </rPr>
          <t xml:space="preserve">Willie and Gail Jackson 66
</t>
        </r>
        <r>
          <rPr>
            <sz val="9"/>
            <color rgb="FF000000"/>
            <rFont val="Tahoma"/>
            <family val="2"/>
          </rPr>
          <t xml:space="preserve">Syanthe Davis 66
</t>
        </r>
        <r>
          <rPr>
            <sz val="9"/>
            <color rgb="FF000000"/>
            <rFont val="Tahoma"/>
            <family val="2"/>
          </rPr>
          <t xml:space="preserve">Cathy Spencer Waymon 66
</t>
        </r>
        <r>
          <rPr>
            <sz val="9"/>
            <color rgb="FF000000"/>
            <rFont val="Tahoma"/>
            <family val="2"/>
          </rPr>
          <t xml:space="preserve">Samantha Coleman 66
</t>
        </r>
        <r>
          <rPr>
            <sz val="9"/>
            <color rgb="FF000000"/>
            <rFont val="Tahoma"/>
            <family val="2"/>
          </rPr>
          <t xml:space="preserve">Auzzie Knight 50
</t>
        </r>
        <r>
          <rPr>
            <sz val="9"/>
            <color rgb="FF000000"/>
            <rFont val="Tahoma"/>
            <family val="2"/>
          </rPr>
          <t xml:space="preserve">Brandon Lewis 35
</t>
        </r>
        <r>
          <rPr>
            <sz val="9"/>
            <color rgb="FF000000"/>
            <rFont val="Tahoma"/>
            <family val="2"/>
          </rPr>
          <t xml:space="preserve">Moore Family 33
</t>
        </r>
        <r>
          <rPr>
            <sz val="9"/>
            <color rgb="FF000000"/>
            <rFont val="Tahoma"/>
            <family val="2"/>
          </rPr>
          <t xml:space="preserve">Lena Miqui 33
</t>
        </r>
        <r>
          <rPr>
            <sz val="9"/>
            <color rgb="FF000000"/>
            <rFont val="Tahoma"/>
            <family val="2"/>
          </rPr>
          <t xml:space="preserve">Clifford Prince 33
</t>
        </r>
        <r>
          <rPr>
            <sz val="9"/>
            <color rgb="FF000000"/>
            <rFont val="Tahoma"/>
            <family val="2"/>
          </rPr>
          <t xml:space="preserve">Lynn Stone 33
</t>
        </r>
        <r>
          <rPr>
            <sz val="9"/>
            <color rgb="FF000000"/>
            <rFont val="Tahoma"/>
            <family val="2"/>
          </rPr>
          <t xml:space="preserve">Melinda Colston-Skyers 33
</t>
        </r>
        <r>
          <rPr>
            <sz val="9"/>
            <color rgb="FF000000"/>
            <rFont val="Tahoma"/>
            <family val="2"/>
          </rPr>
          <t xml:space="preserve">Rich Husband 33
</t>
        </r>
        <r>
          <rPr>
            <sz val="9"/>
            <color rgb="FF000000"/>
            <rFont val="Tahoma"/>
            <family val="2"/>
          </rPr>
          <t xml:space="preserve">Keith Odom 33
</t>
        </r>
        <r>
          <rPr>
            <sz val="9"/>
            <color rgb="FF000000"/>
            <rFont val="Tahoma"/>
            <family val="2"/>
          </rPr>
          <t>Tameka Carter 33</t>
        </r>
      </text>
    </comment>
    <comment ref="C42" authorId="0" shapeId="0" xr:uid="{A160332C-DF5F-4F82-AD0C-A3D53A787AF9}">
      <text>
        <r>
          <rPr>
            <b/>
            <sz val="9"/>
            <color rgb="FF000000"/>
            <rFont val="Tahoma"/>
            <family val="2"/>
          </rPr>
          <t>Jonas Oglesby, II: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- CCE Budget -
</t>
        </r>
      </text>
    </comment>
    <comment ref="H53" authorId="0" shapeId="0" xr:uid="{5B8DDBF2-6E41-4C24-AC2F-C76EE95733B6}">
      <text>
        <r>
          <rPr>
            <b/>
            <sz val="9"/>
            <color indexed="81"/>
            <rFont val="Tahoma"/>
            <family val="2"/>
          </rPr>
          <t>Jonas Oglesby, II:</t>
        </r>
        <r>
          <rPr>
            <sz val="9"/>
            <color indexed="81"/>
            <rFont val="Tahoma"/>
            <family val="2"/>
          </rPr>
          <t xml:space="preserve">
    - Yearly Revenue (Member Dues) -
Outstanding dues balance subtracted from Total.</t>
        </r>
      </text>
    </comment>
    <comment ref="C58" authorId="0" shapeId="0" xr:uid="{CD060E3C-EEAF-453F-8795-153DC3504F70}">
      <text>
        <r>
          <rPr>
            <b/>
            <sz val="9"/>
            <color rgb="FF000000"/>
            <rFont val="Tahoma"/>
            <family val="2"/>
          </rPr>
          <t>Jonas Oglesby, II: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- Brother Donations -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<sst xmlns="http://schemas.openxmlformats.org/spreadsheetml/2006/main" count="308" uniqueCount="183">
  <si>
    <t>Number of Brothers on Roll</t>
  </si>
  <si>
    <t>Yearly Expense</t>
  </si>
  <si>
    <t>Monthly Expense</t>
  </si>
  <si>
    <t>Rate</t>
  </si>
  <si>
    <t>per month</t>
  </si>
  <si>
    <t>per year</t>
  </si>
  <si>
    <t>Frequency</t>
  </si>
  <si>
    <t>Expense Totals:</t>
  </si>
  <si>
    <t>Revenue Totals:</t>
  </si>
  <si>
    <t>Lodge Expenses</t>
  </si>
  <si>
    <t>Lodge Revenue</t>
  </si>
  <si>
    <t>Monthly Revenue</t>
  </si>
  <si>
    <t>Yearly Revenue</t>
  </si>
  <si>
    <t>Lodge Pictures</t>
  </si>
  <si>
    <t>Events</t>
  </si>
  <si>
    <t>MLK March</t>
  </si>
  <si>
    <t>Family Day</t>
  </si>
  <si>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All lodge obligation expenses and member dues are per active brother on roll</t>
    </r>
  </si>
  <si>
    <r>
      <t xml:space="preserve">Obligations </t>
    </r>
    <r>
      <rPr>
        <vertAlign val="superscript"/>
        <sz val="10"/>
        <color theme="1"/>
        <rFont val="Calibri"/>
        <family val="2"/>
        <scheme val="minor"/>
      </rPr>
      <t>1</t>
    </r>
  </si>
  <si>
    <t>Total Expenses:</t>
  </si>
  <si>
    <t>Gross Profit:</t>
  </si>
  <si>
    <t>Net Profit:</t>
  </si>
  <si>
    <t>Obligation Expense Total:</t>
  </si>
  <si>
    <t>Event Expense Total:</t>
  </si>
  <si>
    <t>Obligation Expenses:</t>
  </si>
  <si>
    <t>Event Expenses:</t>
  </si>
  <si>
    <t>Monthly Revenue Trend</t>
  </si>
  <si>
    <t>Member Dues</t>
  </si>
  <si>
    <t>Event Revenue Total:</t>
  </si>
  <si>
    <t>Obligation Revenue Total:</t>
  </si>
  <si>
    <t>GL Representative Fund</t>
  </si>
  <si>
    <t>GL Souvenir Journal Ad</t>
  </si>
  <si>
    <t>Funeral Fund</t>
  </si>
  <si>
    <t>Awards Fund</t>
  </si>
  <si>
    <r>
      <rPr>
        <vertAlign val="superscript"/>
        <sz val="10"/>
        <color theme="1"/>
        <rFont val="Calibri"/>
        <family val="2"/>
        <scheme val="minor"/>
      </rPr>
      <t>4</t>
    </r>
    <r>
      <rPr>
        <sz val="10"/>
        <color theme="1"/>
        <rFont val="Calibri"/>
        <family val="2"/>
        <scheme val="minor"/>
      </rPr>
      <t xml:space="preserve"> Brothers/Sisters in need and Individuals voted that need care</t>
    </r>
  </si>
  <si>
    <r>
      <rPr>
        <vertAlign val="superscript"/>
        <sz val="10"/>
        <color theme="1"/>
        <rFont val="Calibri"/>
        <family val="2"/>
        <scheme val="minor"/>
      </rPr>
      <t>5</t>
    </r>
    <r>
      <rPr>
        <sz val="10"/>
        <color theme="1"/>
        <rFont val="Calibri"/>
        <family val="2"/>
        <scheme val="minor"/>
      </rPr>
      <t xml:space="preserve"> Souvenir Ads, Read and Ride Bikes, Event Ticket Purchases for 104 Representation, etc.  </t>
    </r>
  </si>
  <si>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 xml:space="preserve"> Patents, Resolutions, etc.</t>
    </r>
  </si>
  <si>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Stamps, Letters, Printing, Paper, etc.</t>
    </r>
  </si>
  <si>
    <r>
      <t xml:space="preserve">District Event Support Fund </t>
    </r>
    <r>
      <rPr>
        <vertAlign val="superscript"/>
        <sz val="10"/>
        <color theme="1"/>
        <rFont val="Calibri"/>
        <family val="2"/>
        <scheme val="minor"/>
      </rPr>
      <t>5</t>
    </r>
  </si>
  <si>
    <r>
      <t xml:space="preserve">Rent </t>
    </r>
    <r>
      <rPr>
        <vertAlign val="superscript"/>
        <sz val="10"/>
        <color theme="1"/>
        <rFont val="Calibri"/>
        <family val="2"/>
        <scheme val="minor"/>
      </rPr>
      <t>1</t>
    </r>
  </si>
  <si>
    <r>
      <t xml:space="preserve">GL Dues &amp; Taxes </t>
    </r>
    <r>
      <rPr>
        <vertAlign val="superscript"/>
        <sz val="10"/>
        <color theme="1"/>
        <rFont val="Calibri"/>
        <family val="2"/>
        <scheme val="minor"/>
      </rPr>
      <t>1</t>
    </r>
  </si>
  <si>
    <r>
      <t xml:space="preserve">District Dues </t>
    </r>
    <r>
      <rPr>
        <vertAlign val="superscript"/>
        <sz val="10"/>
        <color theme="1"/>
        <rFont val="Calibri"/>
        <family val="2"/>
        <scheme val="minor"/>
      </rPr>
      <t>1</t>
    </r>
  </si>
  <si>
    <r>
      <rPr>
        <vertAlign val="superscript"/>
        <sz val="10"/>
        <color theme="1"/>
        <rFont val="Calibri"/>
        <family val="2"/>
        <scheme val="minor"/>
      </rPr>
      <t>6</t>
    </r>
    <r>
      <rPr>
        <sz val="10"/>
        <color theme="1"/>
        <rFont val="Calibri"/>
        <family val="2"/>
        <scheme val="minor"/>
      </rPr>
      <t xml:space="preserve"> includes revenue of event that will be donated to charity</t>
    </r>
  </si>
  <si>
    <r>
      <rPr>
        <vertAlign val="superscript"/>
        <sz val="10"/>
        <color theme="1"/>
        <rFont val="Calibri"/>
        <family val="2"/>
        <scheme val="minor"/>
      </rPr>
      <t>7</t>
    </r>
    <r>
      <rPr>
        <sz val="10"/>
        <color theme="1"/>
        <rFont val="Calibri"/>
        <family val="2"/>
        <scheme val="minor"/>
      </rPr>
      <t xml:space="preserve"> event is funded through brother donations and sweat equity</t>
    </r>
  </si>
  <si>
    <r>
      <rPr>
        <vertAlign val="superscript"/>
        <sz val="10"/>
        <color theme="1"/>
        <rFont val="Calibri"/>
        <family val="2"/>
        <scheme val="minor"/>
      </rPr>
      <t>7</t>
    </r>
    <r>
      <rPr>
        <sz val="10"/>
        <color theme="1"/>
        <rFont val="Calibri"/>
        <family val="2"/>
        <scheme val="minor"/>
      </rPr>
      <t xml:space="preserve"> event is funded mainly through brother donations and sweat equity</t>
    </r>
  </si>
  <si>
    <t>Gross Profits:</t>
  </si>
  <si>
    <t>Event Seed Money</t>
  </si>
  <si>
    <t>All Event Seed Money</t>
  </si>
  <si>
    <r>
      <t xml:space="preserve">Net Profits </t>
    </r>
    <r>
      <rPr>
        <b/>
        <vertAlign val="superscript"/>
        <sz val="11"/>
        <color theme="1"/>
        <rFont val="Calibri"/>
        <family val="2"/>
        <scheme val="minor"/>
      </rPr>
      <t>8</t>
    </r>
    <r>
      <rPr>
        <b/>
        <sz val="11"/>
        <color theme="1"/>
        <rFont val="Calibri"/>
        <family val="2"/>
        <scheme val="minor"/>
      </rPr>
      <t>:</t>
    </r>
  </si>
  <si>
    <r>
      <rPr>
        <vertAlign val="superscript"/>
        <sz val="10"/>
        <color theme="1"/>
        <rFont val="Calibri"/>
        <family val="2"/>
        <scheme val="minor"/>
      </rPr>
      <t>8</t>
    </r>
    <r>
      <rPr>
        <sz val="10"/>
        <color theme="1"/>
        <rFont val="Calibri"/>
        <family val="2"/>
        <scheme val="minor"/>
      </rPr>
      <t xml:space="preserve"> total net revenue once donates to BCA have been made</t>
    </r>
  </si>
  <si>
    <t>Net Profits 8:</t>
  </si>
  <si>
    <t>Projected</t>
  </si>
  <si>
    <t>Actual</t>
  </si>
  <si>
    <t>Projected Rate</t>
  </si>
  <si>
    <t>Actual Rate</t>
  </si>
  <si>
    <t>Over/Under</t>
  </si>
  <si>
    <t>Yearly</t>
  </si>
  <si>
    <t>Gross Revenue:</t>
  </si>
  <si>
    <t>Outstanding Shortage of Dues Payments:</t>
  </si>
  <si>
    <t>Paid Expenses</t>
  </si>
  <si>
    <t>Outstanding Check Balances</t>
  </si>
  <si>
    <t>Current Finances of the Lodge</t>
  </si>
  <si>
    <t>Actual Lodge Coffers</t>
  </si>
  <si>
    <t>Placeholder</t>
  </si>
  <si>
    <t>Open</t>
  </si>
  <si>
    <t>Outstanding Required Expenses</t>
  </si>
  <si>
    <t>GL Scholarship</t>
  </si>
  <si>
    <t>Lodge Bond</t>
  </si>
  <si>
    <t>Total Beginning Balance</t>
  </si>
  <si>
    <t>Projected Optional Expenses</t>
  </si>
  <si>
    <t>Total Outstanding Required Expenses</t>
  </si>
  <si>
    <t>Total Paid Expenses</t>
  </si>
  <si>
    <t>Event Expenses</t>
  </si>
  <si>
    <t>Total Earmarked Event Funds</t>
  </si>
  <si>
    <t>Total Earmarked Desired Administrative Funds</t>
  </si>
  <si>
    <t>Brothers on Roll</t>
  </si>
  <si>
    <t>Dues per year</t>
  </si>
  <si>
    <t>Current Breakdown of Dues Allocation</t>
  </si>
  <si>
    <t>Dues Amount (per Brother per year)</t>
  </si>
  <si>
    <t>GL Taxes</t>
  </si>
  <si>
    <t>Rent</t>
  </si>
  <si>
    <t>District Dues</t>
  </si>
  <si>
    <t>Virtual Marathon</t>
  </si>
  <si>
    <t>Check Number</t>
  </si>
  <si>
    <t>Date</t>
  </si>
  <si>
    <t>Thanksgiving Meals</t>
  </si>
  <si>
    <t>Status</t>
  </si>
  <si>
    <t>Remains that Lodge Receives per Brother</t>
  </si>
  <si>
    <t>Monies Received</t>
  </si>
  <si>
    <t>Monies Disbursed</t>
  </si>
  <si>
    <t>Receipt Number</t>
  </si>
  <si>
    <t>Notes</t>
  </si>
  <si>
    <t>Disbursed to Who</t>
  </si>
  <si>
    <t>GL WM Reimbursement Fund</t>
  </si>
  <si>
    <t>Secretary Stipend</t>
  </si>
  <si>
    <t>Asst. Secretary Stipend</t>
  </si>
  <si>
    <t>Database Admin Stipend</t>
  </si>
  <si>
    <t>Knife &amp; Fork Committee Budget</t>
  </si>
  <si>
    <t>Branding &amp; Marketing Committee Budget</t>
  </si>
  <si>
    <t>Outreach, Reclamation, and Wellness Committee Budget</t>
  </si>
  <si>
    <t>Community &amp; Civic Engagement Committee Budget</t>
  </si>
  <si>
    <t>Thanksgiving Meals &amp; Coat Drive Committee Budget</t>
  </si>
  <si>
    <t>SD Carwash Committee Budget</t>
  </si>
  <si>
    <t>Committee Funds</t>
  </si>
  <si>
    <t>Internal Event Funds</t>
  </si>
  <si>
    <t>Charity Funds</t>
  </si>
  <si>
    <t>District Toy Drive Committee Budget</t>
  </si>
  <si>
    <t>Total Earmarked Committee Funds</t>
  </si>
  <si>
    <t>Total Earmarked Internal Event Funds</t>
  </si>
  <si>
    <t>Total Earmarked Charity Funds</t>
  </si>
  <si>
    <t>Current Dues Shortfall</t>
  </si>
  <si>
    <t>Events and Functions</t>
  </si>
  <si>
    <r>
      <t xml:space="preserve">Administrative &amp; Lodge Supplies Fund </t>
    </r>
    <r>
      <rPr>
        <vertAlign val="superscript"/>
        <sz val="10"/>
        <color theme="1"/>
        <rFont val="Calibri"/>
        <family val="2"/>
        <scheme val="minor"/>
      </rPr>
      <t>2 3</t>
    </r>
  </si>
  <si>
    <t>Savings Fund</t>
  </si>
  <si>
    <t>SD Car Wash</t>
  </si>
  <si>
    <t>Place Holder</t>
  </si>
  <si>
    <t>Holiday Meal</t>
  </si>
  <si>
    <r>
      <t>Net Profits</t>
    </r>
    <r>
      <rPr>
        <b/>
        <sz val="11"/>
        <color theme="1"/>
        <rFont val="Calibri"/>
        <family val="2"/>
        <scheme val="minor"/>
      </rPr>
      <t>:</t>
    </r>
  </si>
  <si>
    <t>Earmarked Administrative Funds</t>
  </si>
  <si>
    <t>Current Disposal Income</t>
  </si>
  <si>
    <t>Dispensations</t>
  </si>
  <si>
    <t>Donations</t>
  </si>
  <si>
    <t>Budgeted</t>
  </si>
  <si>
    <t>Spent</t>
  </si>
  <si>
    <t>Balance</t>
  </si>
  <si>
    <t>Family Day Committee Budget</t>
  </si>
  <si>
    <t>Holiday Meal Committee Budget</t>
  </si>
  <si>
    <t>Beginning of the Masonic Year Projected Year End Total</t>
  </si>
  <si>
    <t>Unity Day Shirts</t>
  </si>
  <si>
    <t>Lodge Scholarship</t>
  </si>
  <si>
    <t>District Support</t>
  </si>
  <si>
    <t>Jazz Brunch Committee Budget</t>
  </si>
  <si>
    <t>Jazz Brunch</t>
  </si>
  <si>
    <t>Lodge Retreat</t>
  </si>
  <si>
    <t>Lodge Retreat Committee Budget</t>
  </si>
  <si>
    <t>Trending Year End Total</t>
  </si>
  <si>
    <t>Lodge Investment Fund</t>
  </si>
  <si>
    <t>Transactions Period:</t>
  </si>
  <si>
    <t>From</t>
  </si>
  <si>
    <t>-</t>
  </si>
  <si>
    <t>To</t>
  </si>
  <si>
    <t>Current Account Balance:</t>
  </si>
  <si>
    <t>Current PayPal Balance:</t>
  </si>
  <si>
    <t>Bank Debits Transactions</t>
  </si>
  <si>
    <t>Posted Date</t>
  </si>
  <si>
    <t>Transaction Date</t>
  </si>
  <si>
    <t>Debit Amount</t>
  </si>
  <si>
    <t>Lodge Notes</t>
  </si>
  <si>
    <t>Month</t>
  </si>
  <si>
    <t>Bank Credit Transactions</t>
  </si>
  <si>
    <t>Credit Amount</t>
  </si>
  <si>
    <t>Bank Description</t>
  </si>
  <si>
    <t>Lodge Scholarship Funds</t>
  </si>
  <si>
    <t>Life Members</t>
  </si>
  <si>
    <t>Pre-Paid 2025 - 2026 Dues minus check cut for 2025 - 26 expenses</t>
  </si>
  <si>
    <t>Remaining Expenses associated w/ 2023 - 24</t>
  </si>
  <si>
    <t>2025 - 2026 Expenses</t>
  </si>
  <si>
    <t>Projected 2025 - 26 Dues Revenue</t>
  </si>
  <si>
    <t>Beginning 2025 - 2026 Operating Budget</t>
  </si>
  <si>
    <t>2025-2026 District Assessment</t>
  </si>
  <si>
    <t>2025-2026 GL Taxes</t>
  </si>
  <si>
    <t>2025-2026 Dues Shortfall</t>
  </si>
  <si>
    <t>2025-2026 Rent (Jul 2025 - Jun 2026)</t>
  </si>
  <si>
    <t>2025-2026 GL Scholarship (156th)</t>
  </si>
  <si>
    <t>2025-2026 GL Representation Fee (156th)</t>
  </si>
  <si>
    <t>2025-2026 GL Souvenir Journal Ad (156th)</t>
  </si>
  <si>
    <t>Projected 2025 - 26 Event Revenue</t>
  </si>
  <si>
    <t>Current Regions Balance as of 5-12-25</t>
  </si>
  <si>
    <t>Current PayPal Balance as of 5-12-25</t>
  </si>
  <si>
    <t>Current CashApp Balance as  of 5-12-25</t>
  </si>
  <si>
    <t>2025-2026 Rent (Jul 25 -  Jun 26)</t>
  </si>
  <si>
    <t>2025- 2026 GL Scholarship (156th)</t>
  </si>
  <si>
    <t xml:space="preserve">Beginning of Masonic year balances </t>
  </si>
  <si>
    <t>Disposal Income Balance as of 8/17/2025</t>
  </si>
  <si>
    <t>Current Regions Balance as of 8/17/2025</t>
  </si>
  <si>
    <t>Current PayPal Balance as of 8/17/2025</t>
  </si>
  <si>
    <t>Current CashApp Balance as  of 8/17/2025</t>
  </si>
  <si>
    <t>Pending Bank Deposit as of 8/17/2025</t>
  </si>
  <si>
    <t>New Member Fee Payments as of 8/17/2025</t>
  </si>
  <si>
    <t>Remaining Req Expenses associated w/ 2025 - 26</t>
  </si>
  <si>
    <t xml:space="preserve">place holder </t>
  </si>
  <si>
    <t>Elementary Education Donation</t>
  </si>
  <si>
    <t>14th Annual Car Wash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</si>
</sst>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u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u val="singleAccounting"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54AE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CF3FA"/>
        <bgColor indexed="64"/>
      </patternFill>
    </fill>
    <fill>
      <patternFill patternType="solid">
        <fgColor rgb="FF00B0F0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6">
    <xf numFmtId="0" fontId="0" fillId="0" borderId="0" xfId="0"/>
    <xf numFmtId="0" fontId="3" fillId="0" borderId="0" xfId="0" applyFont="1"/>
    <xf numFmtId="0" fontId="4" fillId="0" borderId="0" xfId="0" applyFont="1"/>
    <xf numFmtId="44" fontId="4" fillId="0" borderId="0" xfId="1" applyFont="1"/>
    <xf numFmtId="0" fontId="4" fillId="0" borderId="1" xfId="0" applyFont="1" applyBorder="1"/>
    <xf numFmtId="44" fontId="2" fillId="0" borderId="0" xfId="0" applyNumberFormat="1" applyFont="1"/>
    <xf numFmtId="0" fontId="2" fillId="0" borderId="3" xfId="0" applyFont="1" applyBorder="1"/>
    <xf numFmtId="0" fontId="3" fillId="0" borderId="5" xfId="0" applyFont="1" applyBorder="1" applyAlignment="1">
      <alignment horizontal="center"/>
    </xf>
    <xf numFmtId="44" fontId="4" fillId="0" borderId="5" xfId="0" applyNumberFormat="1" applyFont="1" applyBorder="1"/>
    <xf numFmtId="0" fontId="4" fillId="0" borderId="4" xfId="0" applyFont="1" applyBorder="1"/>
    <xf numFmtId="44" fontId="5" fillId="0" borderId="5" xfId="0" applyNumberFormat="1" applyFont="1" applyBorder="1"/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44" fontId="4" fillId="0" borderId="9" xfId="1" applyFont="1" applyBorder="1"/>
    <xf numFmtId="44" fontId="9" fillId="2" borderId="7" xfId="1" applyFont="1" applyFill="1" applyBorder="1"/>
    <xf numFmtId="44" fontId="9" fillId="2" borderId="6" xfId="1" applyFont="1" applyFill="1" applyBorder="1"/>
    <xf numFmtId="44" fontId="4" fillId="0" borderId="9" xfId="1" applyFont="1" applyFill="1" applyBorder="1"/>
    <xf numFmtId="44" fontId="4" fillId="0" borderId="0" xfId="1" applyFont="1" applyBorder="1"/>
    <xf numFmtId="44" fontId="4" fillId="0" borderId="0" xfId="1" applyFont="1" applyFill="1" applyBorder="1"/>
    <xf numFmtId="44" fontId="5" fillId="0" borderId="0" xfId="1" applyFont="1" applyBorder="1"/>
    <xf numFmtId="44" fontId="5" fillId="0" borderId="0" xfId="0" applyNumberFormat="1" applyFont="1"/>
    <xf numFmtId="0" fontId="4" fillId="0" borderId="0" xfId="0" applyFont="1" applyAlignment="1">
      <alignment wrapText="1"/>
    </xf>
    <xf numFmtId="0" fontId="8" fillId="2" borderId="6" xfId="0" applyFont="1" applyFill="1" applyBorder="1" applyAlignment="1">
      <alignment horizontal="center" wrapText="1"/>
    </xf>
    <xf numFmtId="0" fontId="4" fillId="0" borderId="9" xfId="0" applyFont="1" applyBorder="1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9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44" fontId="0" fillId="0" borderId="0" xfId="0" applyNumberFormat="1"/>
    <xf numFmtId="0" fontId="10" fillId="0" borderId="0" xfId="0" applyFont="1"/>
    <xf numFmtId="44" fontId="10" fillId="0" borderId="5" xfId="0" applyNumberFormat="1" applyFont="1" applyBorder="1"/>
    <xf numFmtId="44" fontId="4" fillId="0" borderId="11" xfId="1" applyFont="1" applyBorder="1"/>
    <xf numFmtId="44" fontId="4" fillId="0" borderId="12" xfId="0" applyNumberFormat="1" applyFont="1" applyBorder="1"/>
    <xf numFmtId="17" fontId="4" fillId="0" borderId="0" xfId="0" applyNumberFormat="1" applyFont="1"/>
    <xf numFmtId="0" fontId="10" fillId="0" borderId="0" xfId="0" applyFont="1" applyAlignment="1">
      <alignment wrapText="1"/>
    </xf>
    <xf numFmtId="44" fontId="10" fillId="0" borderId="0" xfId="1" applyFont="1" applyBorder="1"/>
    <xf numFmtId="17" fontId="3" fillId="0" borderId="10" xfId="0" applyNumberFormat="1" applyFont="1" applyBorder="1" applyAlignment="1">
      <alignment horizontal="center"/>
    </xf>
    <xf numFmtId="0" fontId="2" fillId="0" borderId="0" xfId="0" applyFont="1"/>
    <xf numFmtId="44" fontId="10" fillId="0" borderId="13" xfId="1" applyFont="1" applyBorder="1"/>
    <xf numFmtId="44" fontId="10" fillId="0" borderId="14" xfId="0" applyNumberFormat="1" applyFont="1" applyBorder="1"/>
    <xf numFmtId="0" fontId="4" fillId="0" borderId="9" xfId="0" applyFont="1" applyBorder="1"/>
    <xf numFmtId="44" fontId="4" fillId="0" borderId="5" xfId="1" applyFont="1" applyBorder="1"/>
    <xf numFmtId="44" fontId="2" fillId="0" borderId="3" xfId="0" applyNumberFormat="1" applyFont="1" applyBorder="1"/>
    <xf numFmtId="44" fontId="10" fillId="0" borderId="13" xfId="1" applyFont="1" applyBorder="1" applyProtection="1">
      <protection locked="0"/>
    </xf>
    <xf numFmtId="44" fontId="4" fillId="0" borderId="11" xfId="1" applyFont="1" applyBorder="1" applyProtection="1">
      <protection locked="0"/>
    </xf>
    <xf numFmtId="164" fontId="4" fillId="0" borderId="0" xfId="0" applyNumberFormat="1" applyFont="1"/>
    <xf numFmtId="0" fontId="4" fillId="0" borderId="0" xfId="0" applyFont="1" applyAlignment="1">
      <alignment horizontal="center"/>
    </xf>
    <xf numFmtId="1" fontId="0" fillId="0" borderId="0" xfId="0" applyNumberFormat="1"/>
    <xf numFmtId="0" fontId="3" fillId="0" borderId="16" xfId="0" applyFont="1" applyBorder="1" applyAlignment="1">
      <alignment horizontal="center"/>
    </xf>
    <xf numFmtId="0" fontId="0" fillId="0" borderId="17" xfId="0" applyBorder="1"/>
    <xf numFmtId="44" fontId="4" fillId="0" borderId="17" xfId="1" applyFont="1" applyBorder="1"/>
    <xf numFmtId="44" fontId="0" fillId="0" borderId="18" xfId="0" applyNumberFormat="1" applyBorder="1"/>
    <xf numFmtId="44" fontId="10" fillId="0" borderId="15" xfId="1" applyFont="1" applyBorder="1"/>
    <xf numFmtId="44" fontId="10" fillId="0" borderId="17" xfId="1" applyFont="1" applyBorder="1"/>
    <xf numFmtId="0" fontId="0" fillId="0" borderId="19" xfId="0" applyBorder="1"/>
    <xf numFmtId="44" fontId="5" fillId="0" borderId="17" xfId="0" applyNumberFormat="1" applyFont="1" applyBorder="1"/>
    <xf numFmtId="0" fontId="0" fillId="0" borderId="18" xfId="0" applyBorder="1"/>
    <xf numFmtId="44" fontId="4" fillId="0" borderId="18" xfId="1" applyFont="1" applyBorder="1"/>
    <xf numFmtId="0" fontId="3" fillId="0" borderId="21" xfId="0" applyFont="1" applyBorder="1" applyAlignment="1">
      <alignment horizontal="center"/>
    </xf>
    <xf numFmtId="44" fontId="4" fillId="0" borderId="23" xfId="0" applyNumberFormat="1" applyFont="1" applyBorder="1"/>
    <xf numFmtId="44" fontId="5" fillId="0" borderId="23" xfId="0" applyNumberFormat="1" applyFont="1" applyBorder="1"/>
    <xf numFmtId="0" fontId="3" fillId="0" borderId="26" xfId="0" applyFont="1" applyBorder="1" applyAlignment="1">
      <alignment horizontal="center"/>
    </xf>
    <xf numFmtId="0" fontId="4" fillId="0" borderId="27" xfId="0" applyFont="1" applyBorder="1"/>
    <xf numFmtId="44" fontId="4" fillId="0" borderId="28" xfId="0" applyNumberFormat="1" applyFont="1" applyBorder="1"/>
    <xf numFmtId="0" fontId="4" fillId="0" borderId="29" xfId="0" applyFont="1" applyBorder="1"/>
    <xf numFmtId="0" fontId="4" fillId="0" borderId="28" xfId="0" applyFont="1" applyBorder="1"/>
    <xf numFmtId="0" fontId="4" fillId="0" borderId="30" xfId="0" applyFont="1" applyBorder="1"/>
    <xf numFmtId="44" fontId="5" fillId="0" borderId="28" xfId="0" applyNumberFormat="1" applyFont="1" applyBorder="1"/>
    <xf numFmtId="44" fontId="10" fillId="0" borderId="27" xfId="1" applyFont="1" applyBorder="1"/>
    <xf numFmtId="0" fontId="4" fillId="0" borderId="31" xfId="0" applyFont="1" applyBorder="1"/>
    <xf numFmtId="44" fontId="2" fillId="0" borderId="29" xfId="0" applyNumberFormat="1" applyFont="1" applyBorder="1"/>
    <xf numFmtId="44" fontId="14" fillId="0" borderId="5" xfId="0" applyNumberFormat="1" applyFont="1" applyBorder="1"/>
    <xf numFmtId="44" fontId="2" fillId="0" borderId="17" xfId="0" applyNumberFormat="1" applyFont="1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4" fillId="0" borderId="40" xfId="0" applyFont="1" applyBorder="1"/>
    <xf numFmtId="44" fontId="4" fillId="0" borderId="0" xfId="1" applyFont="1" applyBorder="1" applyProtection="1">
      <protection locked="0"/>
    </xf>
    <xf numFmtId="44" fontId="4" fillId="0" borderId="0" xfId="1" applyFont="1" applyFill="1" applyBorder="1" applyProtection="1">
      <protection locked="0"/>
    </xf>
    <xf numFmtId="0" fontId="4" fillId="0" borderId="41" xfId="0" applyFont="1" applyBorder="1"/>
    <xf numFmtId="0" fontId="10" fillId="0" borderId="40" xfId="0" applyFont="1" applyBorder="1"/>
    <xf numFmtId="44" fontId="10" fillId="0" borderId="0" xfId="1" applyFont="1" applyBorder="1" applyProtection="1">
      <protection locked="0"/>
    </xf>
    <xf numFmtId="0" fontId="4" fillId="0" borderId="42" xfId="0" applyFont="1" applyBorder="1"/>
    <xf numFmtId="0" fontId="4" fillId="0" borderId="19" xfId="0" applyFont="1" applyBorder="1"/>
    <xf numFmtId="0" fontId="5" fillId="0" borderId="40" xfId="0" applyFont="1" applyBorder="1"/>
    <xf numFmtId="0" fontId="5" fillId="0" borderId="0" xfId="0" applyFont="1"/>
    <xf numFmtId="0" fontId="3" fillId="0" borderId="43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10" fillId="0" borderId="44" xfId="0" applyFont="1" applyBorder="1"/>
    <xf numFmtId="0" fontId="0" fillId="0" borderId="45" xfId="0" applyBorder="1"/>
    <xf numFmtId="0" fontId="2" fillId="0" borderId="40" xfId="0" applyFont="1" applyBorder="1"/>
    <xf numFmtId="0" fontId="2" fillId="0" borderId="46" xfId="0" applyFont="1" applyBorder="1"/>
    <xf numFmtId="0" fontId="0" fillId="0" borderId="47" xfId="0" applyBorder="1"/>
    <xf numFmtId="44" fontId="2" fillId="0" borderId="47" xfId="0" applyNumberFormat="1" applyFont="1" applyBorder="1"/>
    <xf numFmtId="44" fontId="2" fillId="0" borderId="48" xfId="0" applyNumberFormat="1" applyFont="1" applyBorder="1"/>
    <xf numFmtId="0" fontId="3" fillId="0" borderId="49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44" fontId="10" fillId="0" borderId="23" xfId="0" applyNumberFormat="1" applyFont="1" applyBorder="1"/>
    <xf numFmtId="0" fontId="0" fillId="0" borderId="23" xfId="0" applyBorder="1"/>
    <xf numFmtId="0" fontId="0" fillId="0" borderId="25" xfId="0" applyBorder="1"/>
    <xf numFmtId="44" fontId="10" fillId="0" borderId="22" xfId="0" applyNumberFormat="1" applyFont="1" applyBorder="1"/>
    <xf numFmtId="0" fontId="0" fillId="0" borderId="50" xfId="0" applyBorder="1"/>
    <xf numFmtId="44" fontId="2" fillId="0" borderId="24" xfId="0" applyNumberFormat="1" applyFont="1" applyBorder="1"/>
    <xf numFmtId="44" fontId="2" fillId="0" borderId="51" xfId="0" applyNumberFormat="1" applyFont="1" applyBorder="1"/>
    <xf numFmtId="44" fontId="2" fillId="0" borderId="52" xfId="0" applyNumberFormat="1" applyFont="1" applyBorder="1"/>
    <xf numFmtId="0" fontId="0" fillId="0" borderId="0" xfId="0" applyAlignment="1">
      <alignment horizontal="center"/>
    </xf>
    <xf numFmtId="44" fontId="4" fillId="0" borderId="0" xfId="0" applyNumberFormat="1" applyFont="1" applyAlignment="1">
      <alignment horizontal="center"/>
    </xf>
    <xf numFmtId="44" fontId="4" fillId="0" borderId="9" xfId="1" applyFont="1" applyFill="1" applyBorder="1" applyProtection="1">
      <protection locked="0"/>
    </xf>
    <xf numFmtId="44" fontId="2" fillId="0" borderId="31" xfId="0" applyNumberFormat="1" applyFont="1" applyBorder="1"/>
    <xf numFmtId="0" fontId="4" fillId="3" borderId="0" xfId="0" applyFont="1" applyFill="1" applyAlignment="1" applyProtection="1">
      <alignment horizontal="center"/>
      <protection locked="0"/>
    </xf>
    <xf numFmtId="164" fontId="4" fillId="3" borderId="0" xfId="0" applyNumberFormat="1" applyFont="1" applyFill="1" applyAlignment="1" applyProtection="1">
      <alignment horizontal="center"/>
      <protection locked="0"/>
    </xf>
    <xf numFmtId="44" fontId="4" fillId="3" borderId="0" xfId="1" applyFont="1" applyFill="1" applyBorder="1" applyProtection="1">
      <protection locked="0"/>
    </xf>
    <xf numFmtId="0" fontId="5" fillId="0" borderId="0" xfId="0" applyFont="1" applyAlignment="1">
      <alignment horizontal="left" indent="1"/>
    </xf>
    <xf numFmtId="0" fontId="4" fillId="0" borderId="0" xfId="0" applyFont="1" applyAlignment="1">
      <alignment horizontal="left" indent="2"/>
    </xf>
    <xf numFmtId="0" fontId="4" fillId="0" borderId="0" xfId="0" applyFont="1" applyAlignment="1" applyProtection="1">
      <alignment horizontal="center"/>
      <protection locked="0"/>
    </xf>
    <xf numFmtId="0" fontId="10" fillId="0" borderId="0" xfId="0" applyFont="1" applyAlignment="1">
      <alignment horizontal="left" indent="2"/>
    </xf>
    <xf numFmtId="0" fontId="15" fillId="0" borderId="0" xfId="0" applyFont="1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0" borderId="11" xfId="0" applyFont="1" applyBorder="1" applyAlignment="1">
      <alignment horizontal="left" indent="2"/>
    </xf>
    <xf numFmtId="0" fontId="10" fillId="4" borderId="0" xfId="0" applyFont="1" applyFill="1" applyAlignment="1">
      <alignment horizontal="left" indent="2"/>
    </xf>
    <xf numFmtId="0" fontId="15" fillId="4" borderId="0" xfId="0" applyFont="1" applyFill="1" applyAlignment="1">
      <alignment horizontal="center"/>
    </xf>
    <xf numFmtId="0" fontId="4" fillId="4" borderId="0" xfId="0" applyFont="1" applyFill="1" applyAlignment="1">
      <alignment wrapText="1"/>
    </xf>
    <xf numFmtId="0" fontId="4" fillId="4" borderId="1" xfId="0" applyFont="1" applyFill="1" applyBorder="1" applyAlignment="1">
      <alignment wrapText="1"/>
    </xf>
    <xf numFmtId="0" fontId="5" fillId="4" borderId="0" xfId="0" applyFont="1" applyFill="1" applyAlignment="1">
      <alignment wrapText="1"/>
    </xf>
    <xf numFmtId="0" fontId="3" fillId="0" borderId="0" xfId="0" applyFont="1" applyAlignment="1">
      <alignment wrapText="1"/>
    </xf>
    <xf numFmtId="44" fontId="4" fillId="0" borderId="0" xfId="0" applyNumberFormat="1" applyFont="1"/>
    <xf numFmtId="44" fontId="16" fillId="0" borderId="0" xfId="0" applyNumberFormat="1" applyFont="1"/>
    <xf numFmtId="44" fontId="4" fillId="0" borderId="1" xfId="0" applyNumberFormat="1" applyFont="1" applyBorder="1"/>
    <xf numFmtId="44" fontId="3" fillId="0" borderId="0" xfId="0" applyNumberFormat="1" applyFont="1"/>
    <xf numFmtId="44" fontId="4" fillId="4" borderId="0" xfId="1" applyFont="1" applyFill="1"/>
    <xf numFmtId="44" fontId="4" fillId="4" borderId="1" xfId="1" applyFont="1" applyFill="1" applyBorder="1"/>
    <xf numFmtId="44" fontId="10" fillId="0" borderId="0" xfId="1" applyFont="1"/>
    <xf numFmtId="44" fontId="4" fillId="0" borderId="1" xfId="1" applyFont="1" applyBorder="1"/>
    <xf numFmtId="44" fontId="5" fillId="4" borderId="0" xfId="1" applyFont="1" applyFill="1" applyBorder="1"/>
    <xf numFmtId="14" fontId="8" fillId="5" borderId="54" xfId="0" applyNumberFormat="1" applyFont="1" applyFill="1" applyBorder="1" applyAlignment="1">
      <alignment horizontal="center"/>
    </xf>
    <xf numFmtId="164" fontId="8" fillId="5" borderId="55" xfId="0" applyNumberFormat="1" applyFont="1" applyFill="1" applyBorder="1" applyAlignment="1">
      <alignment horizontal="center"/>
    </xf>
    <xf numFmtId="1" fontId="8" fillId="5" borderId="55" xfId="0" applyNumberFormat="1" applyFont="1" applyFill="1" applyBorder="1" applyAlignment="1">
      <alignment horizontal="center"/>
    </xf>
    <xf numFmtId="49" fontId="8" fillId="5" borderId="56" xfId="0" applyNumberFormat="1" applyFont="1" applyFill="1" applyBorder="1" applyAlignment="1">
      <alignment horizontal="center" wrapText="1"/>
    </xf>
    <xf numFmtId="14" fontId="4" fillId="0" borderId="12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" fontId="4" fillId="0" borderId="12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wrapText="1"/>
    </xf>
    <xf numFmtId="49" fontId="4" fillId="0" borderId="12" xfId="0" applyNumberFormat="1" applyFont="1" applyBorder="1" applyAlignment="1">
      <alignment horizontal="center" wrapText="1"/>
    </xf>
    <xf numFmtId="14" fontId="4" fillId="6" borderId="7" xfId="0" applyNumberFormat="1" applyFont="1" applyFill="1" applyBorder="1" applyAlignment="1">
      <alignment horizontal="center"/>
    </xf>
    <xf numFmtId="164" fontId="4" fillId="6" borderId="7" xfId="0" applyNumberFormat="1" applyFont="1" applyFill="1" applyBorder="1" applyAlignment="1">
      <alignment horizontal="center"/>
    </xf>
    <xf numFmtId="1" fontId="4" fillId="6" borderId="7" xfId="0" applyNumberFormat="1" applyFont="1" applyFill="1" applyBorder="1" applyAlignment="1">
      <alignment horizontal="center"/>
    </xf>
    <xf numFmtId="49" fontId="4" fillId="6" borderId="7" xfId="0" applyNumberFormat="1" applyFont="1" applyFill="1" applyBorder="1" applyAlignment="1">
      <alignment wrapText="1"/>
    </xf>
    <xf numFmtId="49" fontId="4" fillId="6" borderId="7" xfId="0" applyNumberFormat="1" applyFont="1" applyFill="1" applyBorder="1" applyAlignment="1">
      <alignment horizontal="center" wrapText="1"/>
    </xf>
    <xf numFmtId="14" fontId="4" fillId="0" borderId="7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1" fontId="4" fillId="0" borderId="7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wrapText="1"/>
    </xf>
    <xf numFmtId="49" fontId="4" fillId="0" borderId="7" xfId="0" applyNumberFormat="1" applyFont="1" applyBorder="1" applyAlignment="1">
      <alignment horizontal="center" wrapText="1"/>
    </xf>
    <xf numFmtId="1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wrapText="1"/>
    </xf>
    <xf numFmtId="49" fontId="4" fillId="0" borderId="0" xfId="0" applyNumberFormat="1" applyFont="1" applyAlignment="1">
      <alignment horizontal="center" wrapText="1"/>
    </xf>
    <xf numFmtId="1" fontId="4" fillId="0" borderId="12" xfId="0" applyNumberFormat="1" applyFont="1" applyBorder="1" applyAlignment="1">
      <alignment horizontal="left"/>
    </xf>
    <xf numFmtId="1" fontId="4" fillId="6" borderId="7" xfId="0" applyNumberFormat="1" applyFont="1" applyFill="1" applyBorder="1" applyAlignment="1">
      <alignment horizontal="left"/>
    </xf>
    <xf numFmtId="1" fontId="4" fillId="0" borderId="7" xfId="0" applyNumberFormat="1" applyFont="1" applyBorder="1" applyAlignment="1">
      <alignment horizontal="left"/>
    </xf>
    <xf numFmtId="1" fontId="4" fillId="0" borderId="0" xfId="0" applyNumberFormat="1" applyFont="1" applyAlignment="1">
      <alignment horizontal="left"/>
    </xf>
    <xf numFmtId="1" fontId="8" fillId="5" borderId="53" xfId="0" applyNumberFormat="1" applyFont="1" applyFill="1" applyBorder="1" applyAlignment="1">
      <alignment horizontal="center"/>
    </xf>
    <xf numFmtId="0" fontId="4" fillId="0" borderId="0" xfId="0" applyFont="1" applyAlignment="1">
      <alignment horizontal="left" wrapText="1" indent="2"/>
    </xf>
    <xf numFmtId="1" fontId="4" fillId="0" borderId="0" xfId="1" applyNumberFormat="1" applyFont="1" applyAlignment="1">
      <alignment horizontal="center"/>
    </xf>
    <xf numFmtId="0" fontId="10" fillId="0" borderId="0" xfId="0" applyFont="1" applyAlignment="1">
      <alignment horizontal="left" wrapText="1"/>
    </xf>
    <xf numFmtId="44" fontId="10" fillId="0" borderId="0" xfId="1" applyFont="1" applyFill="1" applyBorder="1"/>
    <xf numFmtId="0" fontId="4" fillId="0" borderId="11" xfId="0" applyFont="1" applyBorder="1" applyAlignment="1">
      <alignment wrapText="1"/>
    </xf>
    <xf numFmtId="44" fontId="16" fillId="4" borderId="0" xfId="1" applyFont="1" applyFill="1"/>
    <xf numFmtId="44" fontId="17" fillId="4" borderId="0" xfId="1" applyFont="1" applyFill="1"/>
    <xf numFmtId="44" fontId="10" fillId="0" borderId="0" xfId="0" applyNumberFormat="1" applyFont="1"/>
    <xf numFmtId="44" fontId="18" fillId="0" borderId="0" xfId="1" applyFont="1" applyFill="1"/>
    <xf numFmtId="0" fontId="4" fillId="0" borderId="40" xfId="0" applyFont="1" applyBorder="1" applyAlignment="1">
      <alignment horizontal="left"/>
    </xf>
    <xf numFmtId="0" fontId="4" fillId="0" borderId="40" xfId="0" applyFont="1" applyBorder="1" applyAlignment="1">
      <alignment horizontal="left" wrapText="1"/>
    </xf>
    <xf numFmtId="44" fontId="19" fillId="0" borderId="0" xfId="1" applyFont="1" applyAlignment="1">
      <alignment horizontal="center"/>
    </xf>
    <xf numFmtId="44" fontId="19" fillId="0" borderId="0" xfId="0" applyNumberFormat="1" applyFont="1" applyAlignment="1">
      <alignment horizontal="center"/>
    </xf>
    <xf numFmtId="44" fontId="15" fillId="0" borderId="0" xfId="0" applyNumberFormat="1" applyFont="1" applyAlignment="1">
      <alignment horizontal="center"/>
    </xf>
    <xf numFmtId="44" fontId="4" fillId="0" borderId="0" xfId="0" applyNumberFormat="1" applyFont="1" applyAlignment="1">
      <alignment horizontal="center" wrapText="1"/>
    </xf>
    <xf numFmtId="44" fontId="4" fillId="0" borderId="0" xfId="0" applyNumberFormat="1" applyFont="1" applyProtection="1">
      <protection locked="0"/>
    </xf>
    <xf numFmtId="0" fontId="4" fillId="0" borderId="11" xfId="0" applyFont="1" applyBorder="1" applyProtection="1">
      <protection locked="0"/>
    </xf>
    <xf numFmtId="44" fontId="4" fillId="0" borderId="0" xfId="0" applyNumberFormat="1" applyFont="1" applyAlignment="1" applyProtection="1">
      <alignment horizontal="center"/>
      <protection locked="0"/>
    </xf>
    <xf numFmtId="0" fontId="22" fillId="0" borderId="0" xfId="0" applyFont="1" applyAlignment="1">
      <alignment horizontal="center"/>
    </xf>
    <xf numFmtId="0" fontId="22" fillId="0" borderId="0" xfId="0" applyFont="1"/>
    <xf numFmtId="0" fontId="0" fillId="0" borderId="21" xfId="0" applyBorder="1"/>
    <xf numFmtId="0" fontId="0" fillId="0" borderId="51" xfId="0" applyBorder="1"/>
    <xf numFmtId="0" fontId="21" fillId="7" borderId="54" xfId="0" applyFont="1" applyFill="1" applyBorder="1" applyAlignment="1">
      <alignment horizontal="center"/>
    </xf>
    <xf numFmtId="0" fontId="21" fillId="7" borderId="55" xfId="0" applyFont="1" applyFill="1" applyBorder="1" applyAlignment="1">
      <alignment horizontal="center"/>
    </xf>
    <xf numFmtId="0" fontId="21" fillId="7" borderId="56" xfId="0" applyFont="1" applyFill="1" applyBorder="1" applyAlignment="1">
      <alignment horizontal="center"/>
    </xf>
    <xf numFmtId="0" fontId="0" fillId="8" borderId="12" xfId="0" applyFill="1" applyBorder="1"/>
    <xf numFmtId="0" fontId="0" fillId="8" borderId="18" xfId="0" applyFill="1" applyBorder="1"/>
    <xf numFmtId="0" fontId="0" fillId="8" borderId="7" xfId="0" applyFill="1" applyBorder="1"/>
    <xf numFmtId="0" fontId="0" fillId="8" borderId="16" xfId="0" applyFill="1" applyBorder="1"/>
    <xf numFmtId="0" fontId="0" fillId="8" borderId="61" xfId="0" applyFill="1" applyBorder="1"/>
    <xf numFmtId="0" fontId="0" fillId="8" borderId="52" xfId="0" applyFill="1" applyBorder="1"/>
    <xf numFmtId="14" fontId="0" fillId="8" borderId="32" xfId="0" applyNumberFormat="1" applyFill="1" applyBorder="1"/>
    <xf numFmtId="0" fontId="23" fillId="4" borderId="0" xfId="0" applyFont="1" applyFill="1" applyAlignment="1">
      <alignment wrapText="1"/>
    </xf>
    <xf numFmtId="44" fontId="4" fillId="9" borderId="0" xfId="1" applyFont="1" applyFill="1"/>
    <xf numFmtId="0" fontId="4" fillId="3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5" fillId="4" borderId="0" xfId="0" applyFont="1" applyFill="1" applyAlignment="1">
      <alignment horizontal="center"/>
    </xf>
    <xf numFmtId="0" fontId="3" fillId="0" borderId="57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44" fontId="5" fillId="0" borderId="8" xfId="0" applyNumberFormat="1" applyFont="1" applyBorder="1" applyAlignment="1">
      <alignment horizontal="center"/>
    </xf>
    <xf numFmtId="44" fontId="5" fillId="0" borderId="20" xfId="0" applyNumberFormat="1" applyFont="1" applyBorder="1" applyAlignment="1">
      <alignment horizontal="center"/>
    </xf>
    <xf numFmtId="44" fontId="5" fillId="0" borderId="43" xfId="0" applyNumberFormat="1" applyFont="1" applyBorder="1" applyAlignment="1">
      <alignment horizontal="center"/>
    </xf>
    <xf numFmtId="164" fontId="0" fillId="8" borderId="32" xfId="0" applyNumberFormat="1" applyFill="1" applyBorder="1" applyAlignment="1">
      <alignment horizontal="center"/>
    </xf>
    <xf numFmtId="0" fontId="21" fillId="7" borderId="53" xfId="0" applyFont="1" applyFill="1" applyBorder="1" applyAlignment="1">
      <alignment horizontal="center"/>
    </xf>
    <xf numFmtId="0" fontId="21" fillId="7" borderId="62" xfId="0" applyFont="1" applyFill="1" applyBorder="1" applyAlignment="1">
      <alignment horizontal="center"/>
    </xf>
    <xf numFmtId="0" fontId="0" fillId="8" borderId="63" xfId="0" applyFill="1" applyBorder="1" applyAlignment="1">
      <alignment horizontal="center"/>
    </xf>
    <xf numFmtId="0" fontId="0" fillId="8" borderId="64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0" fillId="8" borderId="65" xfId="0" applyFill="1" applyBorder="1" applyAlignment="1">
      <alignment horizontal="center"/>
    </xf>
    <xf numFmtId="0" fontId="0" fillId="8" borderId="66" xfId="0" applyFill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rgb="FFFF0000"/>
      </font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ECF3FA"/>
      <color rgb="FFC6EFCE"/>
      <color rgb="FF006100"/>
      <color rgb="FF9C0006"/>
      <color rgb="FFFFC7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Projected</a:t>
            </a:r>
          </a:p>
          <a:p>
            <a:pPr>
              <a:defRPr/>
            </a:pPr>
            <a:r>
              <a:rPr lang="en-US"/>
              <a:t>Yearly Expenses vs Net 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A78-4703-B671-06AC891A7C1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A78-4703-B671-06AC891A7C1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('Chart Data'!$A$18,'Chart Data'!$A$22)</c:f>
              <c:strCache>
                <c:ptCount val="2"/>
                <c:pt idx="0">
                  <c:v>Gross Profits:</c:v>
                </c:pt>
                <c:pt idx="1">
                  <c:v>Expense Totals:</c:v>
                </c:pt>
              </c:strCache>
            </c:strRef>
          </c:cat>
          <c:val>
            <c:numRef>
              <c:f>('Chart Data'!$B$18,'Chart Data'!$B$22)</c:f>
              <c:numCache>
                <c:formatCode>"$"#,##0.00</c:formatCode>
                <c:ptCount val="2"/>
                <c:pt idx="0">
                  <c:v>-2565</c:v>
                </c:pt>
                <c:pt idx="1">
                  <c:v>23365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78-4703-B671-06AC891A7C18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Projected</a:t>
            </a:r>
          </a:p>
          <a:p>
            <a:pPr>
              <a:defRPr/>
            </a:pPr>
            <a:r>
              <a:rPr lang="en-US"/>
              <a:t>yearly financial overview</a:t>
            </a:r>
            <a:r>
              <a:rPr lang="en-US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70B-49F3-8CD6-8C7108426E8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70B-49F3-8CD6-8C7108426E8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70B-49F3-8CD6-8C7108426E8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52EC-44F0-BBF4-BB21CB8AF317}"/>
              </c:ext>
            </c:extLst>
          </c:dPt>
          <c:dLbls>
            <c:dLbl>
              <c:idx val="3"/>
              <c:layout>
                <c:manualLayout>
                  <c:x val="-7.3649612893865651E-2"/>
                  <c:y val="6.890180106796986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2EC-44F0-BBF4-BB21CB8AF31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'Chart Data'!$A$16:$A$19</c:f>
              <c:strCache>
                <c:ptCount val="4"/>
                <c:pt idx="0">
                  <c:v>Obligation Expense Total:</c:v>
                </c:pt>
                <c:pt idx="1">
                  <c:v>Event Expense Total:</c:v>
                </c:pt>
                <c:pt idx="2">
                  <c:v>Gross Profits:</c:v>
                </c:pt>
                <c:pt idx="3">
                  <c:v>Net Profits 8:</c:v>
                </c:pt>
              </c:strCache>
            </c:strRef>
          </c:cat>
          <c:val>
            <c:numRef>
              <c:f>'Chart Data'!$B$16:$B$19</c:f>
              <c:numCache>
                <c:formatCode>"$"#,##0.00</c:formatCode>
                <c:ptCount val="4"/>
                <c:pt idx="0">
                  <c:v>16865</c:v>
                </c:pt>
                <c:pt idx="1">
                  <c:v>6500</c:v>
                </c:pt>
                <c:pt idx="2">
                  <c:v>-2565</c:v>
                </c:pt>
                <c:pt idx="3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70B-49F3-8CD6-8C7108426E8D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Projected Monthly Revenue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32755905511811"/>
          <c:y val="0.17171296296296296"/>
          <c:w val="0.80616885389326332"/>
          <c:h val="0.639050379119276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Data'!$A$4</c:f>
              <c:strCache>
                <c:ptCount val="1"/>
                <c:pt idx="0">
                  <c:v>Gross Revenue: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'Chart Data'!$B$3:$M$3</c:f>
              <c:numCache>
                <c:formatCode>mmm\-yy</c:formatCode>
                <c:ptCount val="12"/>
                <c:pt idx="0">
                  <c:v>43678</c:v>
                </c:pt>
                <c:pt idx="1">
                  <c:v>43709</c:v>
                </c:pt>
                <c:pt idx="2">
                  <c:v>43739</c:v>
                </c:pt>
                <c:pt idx="3">
                  <c:v>43770</c:v>
                </c:pt>
                <c:pt idx="4">
                  <c:v>43800</c:v>
                </c:pt>
                <c:pt idx="5">
                  <c:v>43831</c:v>
                </c:pt>
                <c:pt idx="6">
                  <c:v>43862</c:v>
                </c:pt>
                <c:pt idx="7">
                  <c:v>43891</c:v>
                </c:pt>
                <c:pt idx="8">
                  <c:v>43922</c:v>
                </c:pt>
                <c:pt idx="9">
                  <c:v>43952</c:v>
                </c:pt>
                <c:pt idx="10">
                  <c:v>43983</c:v>
                </c:pt>
                <c:pt idx="11">
                  <c:v>44013</c:v>
                </c:pt>
              </c:numCache>
            </c:numRef>
          </c:cat>
          <c:val>
            <c:numRef>
              <c:f>'Chart Data'!$B$4:$M$4</c:f>
              <c:numCache>
                <c:formatCode>_("$"* #,##0.00_);_("$"* \(#,##0.00\);_("$"* "-"??_);_(@_)</c:formatCode>
                <c:ptCount val="12"/>
                <c:pt idx="0">
                  <c:v>1400</c:v>
                </c:pt>
                <c:pt idx="1">
                  <c:v>2400</c:v>
                </c:pt>
                <c:pt idx="2">
                  <c:v>3650</c:v>
                </c:pt>
                <c:pt idx="3">
                  <c:v>1400</c:v>
                </c:pt>
                <c:pt idx="4">
                  <c:v>1400</c:v>
                </c:pt>
                <c:pt idx="5">
                  <c:v>1400</c:v>
                </c:pt>
                <c:pt idx="6">
                  <c:v>1400</c:v>
                </c:pt>
                <c:pt idx="7">
                  <c:v>1600</c:v>
                </c:pt>
                <c:pt idx="8">
                  <c:v>1400</c:v>
                </c:pt>
                <c:pt idx="9">
                  <c:v>1400</c:v>
                </c:pt>
                <c:pt idx="10">
                  <c:v>1400</c:v>
                </c:pt>
                <c:pt idx="11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00-413F-A16B-B6E0E3CCA546}"/>
            </c:ext>
          </c:extLst>
        </c:ser>
        <c:ser>
          <c:idx val="1"/>
          <c:order val="1"/>
          <c:tx>
            <c:strRef>
              <c:f>'Chart Data'!$A$5</c:f>
              <c:strCache>
                <c:ptCount val="1"/>
                <c:pt idx="0">
                  <c:v>Total Expenses: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'Chart Data'!$B$3:$M$3</c:f>
              <c:numCache>
                <c:formatCode>mmm\-yy</c:formatCode>
                <c:ptCount val="12"/>
                <c:pt idx="0">
                  <c:v>43678</c:v>
                </c:pt>
                <c:pt idx="1">
                  <c:v>43709</c:v>
                </c:pt>
                <c:pt idx="2">
                  <c:v>43739</c:v>
                </c:pt>
                <c:pt idx="3">
                  <c:v>43770</c:v>
                </c:pt>
                <c:pt idx="4">
                  <c:v>43800</c:v>
                </c:pt>
                <c:pt idx="5">
                  <c:v>43831</c:v>
                </c:pt>
                <c:pt idx="6">
                  <c:v>43862</c:v>
                </c:pt>
                <c:pt idx="7">
                  <c:v>43891</c:v>
                </c:pt>
                <c:pt idx="8">
                  <c:v>43922</c:v>
                </c:pt>
                <c:pt idx="9">
                  <c:v>43952</c:v>
                </c:pt>
                <c:pt idx="10">
                  <c:v>43983</c:v>
                </c:pt>
                <c:pt idx="11">
                  <c:v>44013</c:v>
                </c:pt>
              </c:numCache>
            </c:numRef>
          </c:cat>
          <c:val>
            <c:numRef>
              <c:f>'Chart Data'!$B$5:$M$5</c:f>
              <c:numCache>
                <c:formatCode>_("$"* #,##0.00_);_("$"* \(#,##0.00\);_("$"*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00-413F-A16B-B6E0E3CCA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6529280"/>
        <c:axId val="296529608"/>
      </c:barChart>
      <c:lineChart>
        <c:grouping val="standard"/>
        <c:varyColors val="0"/>
        <c:ser>
          <c:idx val="2"/>
          <c:order val="2"/>
          <c:tx>
            <c:strRef>
              <c:f>'Chart Data'!$A$6</c:f>
              <c:strCache>
                <c:ptCount val="1"/>
                <c:pt idx="0">
                  <c:v>Gross Profit: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solidFill>
                <a:schemeClr val="accent2"/>
              </a:solidFill>
              <a:ln w="9525">
                <a:solidFill>
                  <a:schemeClr val="accent3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'Chart Data'!$B$3:$M$3</c:f>
              <c:numCache>
                <c:formatCode>mmm\-yy</c:formatCode>
                <c:ptCount val="12"/>
                <c:pt idx="0">
                  <c:v>43678</c:v>
                </c:pt>
                <c:pt idx="1">
                  <c:v>43709</c:v>
                </c:pt>
                <c:pt idx="2">
                  <c:v>43739</c:v>
                </c:pt>
                <c:pt idx="3">
                  <c:v>43770</c:v>
                </c:pt>
                <c:pt idx="4">
                  <c:v>43800</c:v>
                </c:pt>
                <c:pt idx="5">
                  <c:v>43831</c:v>
                </c:pt>
                <c:pt idx="6">
                  <c:v>43862</c:v>
                </c:pt>
                <c:pt idx="7">
                  <c:v>43891</c:v>
                </c:pt>
                <c:pt idx="8">
                  <c:v>43922</c:v>
                </c:pt>
                <c:pt idx="9">
                  <c:v>43952</c:v>
                </c:pt>
                <c:pt idx="10">
                  <c:v>43983</c:v>
                </c:pt>
                <c:pt idx="11">
                  <c:v>44013</c:v>
                </c:pt>
              </c:numCache>
            </c:numRef>
          </c:cat>
          <c:val>
            <c:numRef>
              <c:f>'Chart Data'!$B$6:$M$6</c:f>
              <c:numCache>
                <c:formatCode>_("$"* #,##0.00_);_("$"* \(#,##0.00\);_("$"*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00-413F-A16B-B6E0E3CCA546}"/>
            </c:ext>
          </c:extLst>
        </c:ser>
        <c:ser>
          <c:idx val="3"/>
          <c:order val="3"/>
          <c:tx>
            <c:strRef>
              <c:f>'Chart Data'!$A$7</c:f>
              <c:strCache>
                <c:ptCount val="1"/>
                <c:pt idx="0">
                  <c:v>Net Profit: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4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'Chart Data'!$B$3:$M$3</c:f>
              <c:numCache>
                <c:formatCode>mmm\-yy</c:formatCode>
                <c:ptCount val="12"/>
                <c:pt idx="0">
                  <c:v>43678</c:v>
                </c:pt>
                <c:pt idx="1">
                  <c:v>43709</c:v>
                </c:pt>
                <c:pt idx="2">
                  <c:v>43739</c:v>
                </c:pt>
                <c:pt idx="3">
                  <c:v>43770</c:v>
                </c:pt>
                <c:pt idx="4">
                  <c:v>43800</c:v>
                </c:pt>
                <c:pt idx="5">
                  <c:v>43831</c:v>
                </c:pt>
                <c:pt idx="6">
                  <c:v>43862</c:v>
                </c:pt>
                <c:pt idx="7">
                  <c:v>43891</c:v>
                </c:pt>
                <c:pt idx="8">
                  <c:v>43922</c:v>
                </c:pt>
                <c:pt idx="9">
                  <c:v>43952</c:v>
                </c:pt>
                <c:pt idx="10">
                  <c:v>43983</c:v>
                </c:pt>
                <c:pt idx="11">
                  <c:v>44013</c:v>
                </c:pt>
              </c:numCache>
            </c:numRef>
          </c:cat>
          <c:val>
            <c:numRef>
              <c:f>'Chart Data'!$B$7:$M$7</c:f>
              <c:numCache>
                <c:formatCode>_("$"* #,##0.00_);_("$"* \(#,##0.00\);_("$"*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97-4840-AEAC-821ADB2BD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6529280"/>
        <c:axId val="296529608"/>
      </c:lineChart>
      <c:dateAx>
        <c:axId val="296529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high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6529608"/>
        <c:crosses val="autoZero"/>
        <c:auto val="1"/>
        <c:lblOffset val="100"/>
        <c:baseTimeUnit val="months"/>
      </c:dateAx>
      <c:valAx>
        <c:axId val="296529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6529280"/>
        <c:crosses val="autoZero"/>
        <c:crossBetween val="between"/>
      </c:valAx>
      <c:spPr>
        <a:solidFill>
          <a:schemeClr val="accent3">
            <a:lumMod val="75000"/>
          </a:schemeClr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Actual YTD Monthly Revenue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32755905511811"/>
          <c:y val="0.17171296296296296"/>
          <c:w val="0.80616885389326332"/>
          <c:h val="0.639050379119276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Data'!$A$10</c:f>
              <c:strCache>
                <c:ptCount val="1"/>
                <c:pt idx="0">
                  <c:v>Gross Revenue: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'Chart Data'!$B$9:$M$9</c:f>
              <c:numCache>
                <c:formatCode>mmm\-yy</c:formatCode>
                <c:ptCount val="12"/>
                <c:pt idx="0">
                  <c:v>43678</c:v>
                </c:pt>
                <c:pt idx="1">
                  <c:v>43709</c:v>
                </c:pt>
                <c:pt idx="2">
                  <c:v>43739</c:v>
                </c:pt>
                <c:pt idx="3">
                  <c:v>43770</c:v>
                </c:pt>
                <c:pt idx="4">
                  <c:v>43800</c:v>
                </c:pt>
                <c:pt idx="5">
                  <c:v>43831</c:v>
                </c:pt>
                <c:pt idx="6">
                  <c:v>43862</c:v>
                </c:pt>
                <c:pt idx="7">
                  <c:v>43891</c:v>
                </c:pt>
                <c:pt idx="8">
                  <c:v>43922</c:v>
                </c:pt>
                <c:pt idx="9">
                  <c:v>43952</c:v>
                </c:pt>
                <c:pt idx="10">
                  <c:v>43983</c:v>
                </c:pt>
                <c:pt idx="11">
                  <c:v>44013</c:v>
                </c:pt>
              </c:numCache>
            </c:numRef>
          </c:cat>
          <c:val>
            <c:numRef>
              <c:f>'Chart Data'!$B$10:$M$10</c:f>
              <c:numCache>
                <c:formatCode>_("$"* #,##0.00_);_("$"* \(#,##0.00\);_("$"* "-"??_);_(@_)</c:formatCode>
                <c:ptCount val="12"/>
                <c:pt idx="0">
                  <c:v>1400</c:v>
                </c:pt>
                <c:pt idx="1">
                  <c:v>1400</c:v>
                </c:pt>
                <c:pt idx="2">
                  <c:v>1473</c:v>
                </c:pt>
                <c:pt idx="3">
                  <c:v>1400</c:v>
                </c:pt>
                <c:pt idx="4">
                  <c:v>1400</c:v>
                </c:pt>
                <c:pt idx="5">
                  <c:v>1400</c:v>
                </c:pt>
                <c:pt idx="6">
                  <c:v>1400</c:v>
                </c:pt>
                <c:pt idx="7">
                  <c:v>1400</c:v>
                </c:pt>
                <c:pt idx="8">
                  <c:v>1400</c:v>
                </c:pt>
                <c:pt idx="9">
                  <c:v>1400</c:v>
                </c:pt>
                <c:pt idx="10">
                  <c:v>1400</c:v>
                </c:pt>
                <c:pt idx="11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FD-427F-8ABE-6BD432DACCD4}"/>
            </c:ext>
          </c:extLst>
        </c:ser>
        <c:ser>
          <c:idx val="1"/>
          <c:order val="1"/>
          <c:tx>
            <c:strRef>
              <c:f>'Chart Data'!$A$11</c:f>
              <c:strCache>
                <c:ptCount val="1"/>
                <c:pt idx="0">
                  <c:v>Total Expenses: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'Chart Data'!$B$9:$M$9</c:f>
              <c:numCache>
                <c:formatCode>mmm\-yy</c:formatCode>
                <c:ptCount val="12"/>
                <c:pt idx="0">
                  <c:v>43678</c:v>
                </c:pt>
                <c:pt idx="1">
                  <c:v>43709</c:v>
                </c:pt>
                <c:pt idx="2">
                  <c:v>43739</c:v>
                </c:pt>
                <c:pt idx="3">
                  <c:v>43770</c:v>
                </c:pt>
                <c:pt idx="4">
                  <c:v>43800</c:v>
                </c:pt>
                <c:pt idx="5">
                  <c:v>43831</c:v>
                </c:pt>
                <c:pt idx="6">
                  <c:v>43862</c:v>
                </c:pt>
                <c:pt idx="7">
                  <c:v>43891</c:v>
                </c:pt>
                <c:pt idx="8">
                  <c:v>43922</c:v>
                </c:pt>
                <c:pt idx="9">
                  <c:v>43952</c:v>
                </c:pt>
                <c:pt idx="10">
                  <c:v>43983</c:v>
                </c:pt>
                <c:pt idx="11">
                  <c:v>44013</c:v>
                </c:pt>
              </c:numCache>
            </c:numRef>
          </c:cat>
          <c:val>
            <c:numRef>
              <c:f>'Chart Data'!$B$11:$M$11</c:f>
              <c:numCache>
                <c:formatCode>_("$"* #,##0.00_);_("$"* \(#,##0.00\);_("$"*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FD-427F-8ABE-6BD432DAC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6529280"/>
        <c:axId val="296529608"/>
      </c:barChart>
      <c:lineChart>
        <c:grouping val="standard"/>
        <c:varyColors val="0"/>
        <c:ser>
          <c:idx val="2"/>
          <c:order val="2"/>
          <c:tx>
            <c:strRef>
              <c:f>'Chart Data'!$A$12</c:f>
              <c:strCache>
                <c:ptCount val="1"/>
                <c:pt idx="0">
                  <c:v>Gross Profit: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solidFill>
                <a:schemeClr val="accent2"/>
              </a:solidFill>
              <a:ln w="9525">
                <a:solidFill>
                  <a:schemeClr val="accent3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'Chart Data'!$B$9:$M$9</c:f>
              <c:numCache>
                <c:formatCode>mmm\-yy</c:formatCode>
                <c:ptCount val="12"/>
                <c:pt idx="0">
                  <c:v>43678</c:v>
                </c:pt>
                <c:pt idx="1">
                  <c:v>43709</c:v>
                </c:pt>
                <c:pt idx="2">
                  <c:v>43739</c:v>
                </c:pt>
                <c:pt idx="3">
                  <c:v>43770</c:v>
                </c:pt>
                <c:pt idx="4">
                  <c:v>43800</c:v>
                </c:pt>
                <c:pt idx="5">
                  <c:v>43831</c:v>
                </c:pt>
                <c:pt idx="6">
                  <c:v>43862</c:v>
                </c:pt>
                <c:pt idx="7">
                  <c:v>43891</c:v>
                </c:pt>
                <c:pt idx="8">
                  <c:v>43922</c:v>
                </c:pt>
                <c:pt idx="9">
                  <c:v>43952</c:v>
                </c:pt>
                <c:pt idx="10">
                  <c:v>43983</c:v>
                </c:pt>
                <c:pt idx="11">
                  <c:v>44013</c:v>
                </c:pt>
              </c:numCache>
            </c:numRef>
          </c:cat>
          <c:val>
            <c:numRef>
              <c:f>'Chart Data'!$B$12:$M$12</c:f>
              <c:numCache>
                <c:formatCode>_("$"* #,##0.00_);_("$"* \(#,##0.00\);_("$"*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FD-427F-8ABE-6BD432DACCD4}"/>
            </c:ext>
          </c:extLst>
        </c:ser>
        <c:ser>
          <c:idx val="3"/>
          <c:order val="3"/>
          <c:tx>
            <c:strRef>
              <c:f>'Chart Data'!$A$13</c:f>
              <c:strCache>
                <c:ptCount val="1"/>
                <c:pt idx="0">
                  <c:v>Net Profit: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4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'Chart Data'!$B$9:$M$9</c:f>
              <c:numCache>
                <c:formatCode>mmm\-yy</c:formatCode>
                <c:ptCount val="12"/>
                <c:pt idx="0">
                  <c:v>43678</c:v>
                </c:pt>
                <c:pt idx="1">
                  <c:v>43709</c:v>
                </c:pt>
                <c:pt idx="2">
                  <c:v>43739</c:v>
                </c:pt>
                <c:pt idx="3">
                  <c:v>43770</c:v>
                </c:pt>
                <c:pt idx="4">
                  <c:v>43800</c:v>
                </c:pt>
                <c:pt idx="5">
                  <c:v>43831</c:v>
                </c:pt>
                <c:pt idx="6">
                  <c:v>43862</c:v>
                </c:pt>
                <c:pt idx="7">
                  <c:v>43891</c:v>
                </c:pt>
                <c:pt idx="8">
                  <c:v>43922</c:v>
                </c:pt>
                <c:pt idx="9">
                  <c:v>43952</c:v>
                </c:pt>
                <c:pt idx="10">
                  <c:v>43983</c:v>
                </c:pt>
                <c:pt idx="11">
                  <c:v>44013</c:v>
                </c:pt>
              </c:numCache>
            </c:numRef>
          </c:cat>
          <c:val>
            <c:numRef>
              <c:f>'Chart Data'!$B$13:$M$13</c:f>
              <c:numCache>
                <c:formatCode>_("$"* #,##0.00_);_("$"* \(#,##0.00\);_("$"*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7FD-427F-8ABE-6BD432DAC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6529280"/>
        <c:axId val="296529608"/>
      </c:lineChart>
      <c:dateAx>
        <c:axId val="296529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high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6529608"/>
        <c:crosses val="autoZero"/>
        <c:auto val="1"/>
        <c:lblOffset val="100"/>
        <c:baseTimeUnit val="months"/>
      </c:dateAx>
      <c:valAx>
        <c:axId val="296529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6529280"/>
        <c:crosses val="autoZero"/>
        <c:crossBetween val="between"/>
      </c:valAx>
      <c:spPr>
        <a:solidFill>
          <a:schemeClr val="accent3">
            <a:lumMod val="75000"/>
          </a:schemeClr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Actual </a:t>
            </a:r>
          </a:p>
          <a:p>
            <a:pPr>
              <a:defRPr/>
            </a:pPr>
            <a:r>
              <a:rPr lang="en-US"/>
              <a:t>Yearly Expenses vs Net 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39C-4C64-AA9A-E2647D2898E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39C-4C64-AA9A-E2647D2898E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('Chart Data'!$A$18,'Chart Data'!$A$22)</c:f>
              <c:strCache>
                <c:ptCount val="2"/>
                <c:pt idx="0">
                  <c:v>Gross Profits:</c:v>
                </c:pt>
                <c:pt idx="1">
                  <c:v>Expense Totals:</c:v>
                </c:pt>
              </c:strCache>
            </c:strRef>
          </c:cat>
          <c:val>
            <c:numRef>
              <c:f>('Chart Data'!$C$18,'Chart Data'!$C$22)</c:f>
              <c:numCache>
                <c:formatCode>"$"#,##0.00</c:formatCode>
                <c:ptCount val="2"/>
                <c:pt idx="0">
                  <c:v>2670</c:v>
                </c:pt>
                <c:pt idx="1">
                  <c:v>14130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39C-4C64-AA9A-E2647D2898E2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ACtual </a:t>
            </a:r>
          </a:p>
          <a:p>
            <a:pPr>
              <a:defRPr/>
            </a:pPr>
            <a:r>
              <a:rPr lang="en-US"/>
              <a:t>yearly financial overview</a:t>
            </a:r>
            <a:r>
              <a:rPr lang="en-US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C43-46D8-96CF-02EF77169CC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C43-46D8-96CF-02EF77169CC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EC43-46D8-96CF-02EF77169CC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EC43-46D8-96CF-02EF77169CC5}"/>
              </c:ext>
            </c:extLst>
          </c:dPt>
          <c:dLbls>
            <c:dLbl>
              <c:idx val="3"/>
              <c:layout>
                <c:manualLayout>
                  <c:x val="-0.13101913768316648"/>
                  <c:y val="1.167852294325278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C43-46D8-96CF-02EF77169C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'Chart Data'!$A$16:$A$19</c:f>
              <c:strCache>
                <c:ptCount val="4"/>
                <c:pt idx="0">
                  <c:v>Obligation Expense Total:</c:v>
                </c:pt>
                <c:pt idx="1">
                  <c:v>Event Expense Total:</c:v>
                </c:pt>
                <c:pt idx="2">
                  <c:v>Gross Profits:</c:v>
                </c:pt>
                <c:pt idx="3">
                  <c:v>Net Profits 8:</c:v>
                </c:pt>
              </c:strCache>
            </c:strRef>
          </c:cat>
          <c:val>
            <c:numRef>
              <c:f>'Chart Data'!$C$16:$C$19</c:f>
              <c:numCache>
                <c:formatCode>"$"#,##0.00</c:formatCode>
                <c:ptCount val="4"/>
                <c:pt idx="0">
                  <c:v>14130</c:v>
                </c:pt>
                <c:pt idx="1">
                  <c:v>0</c:v>
                </c:pt>
                <c:pt idx="2">
                  <c:v>2670</c:v>
                </c:pt>
                <c:pt idx="3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C43-46D8-96CF-02EF77169CC5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37</xdr:row>
      <xdr:rowOff>38100</xdr:rowOff>
    </xdr:from>
    <xdr:to>
      <xdr:col>6</xdr:col>
      <xdr:colOff>590549</xdr:colOff>
      <xdr:row>52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DBFFBF6-C036-41A2-BD7F-D8783828F5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466726</xdr:colOff>
      <xdr:row>52</xdr:row>
      <xdr:rowOff>182245</xdr:rowOff>
    </xdr:from>
    <xdr:to>
      <xdr:col>6</xdr:col>
      <xdr:colOff>600076</xdr:colOff>
      <xdr:row>67</xdr:row>
      <xdr:rowOff>182245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D101E77-A983-4F25-B97D-65222290DC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523875</xdr:colOff>
      <xdr:row>0</xdr:row>
      <xdr:rowOff>0</xdr:rowOff>
    </xdr:from>
    <xdr:to>
      <xdr:col>13</xdr:col>
      <xdr:colOff>66675</xdr:colOff>
      <xdr:row>17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647FB7B-9186-4CF4-9910-0A2473D585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504825</xdr:colOff>
      <xdr:row>18</xdr:row>
      <xdr:rowOff>133350</xdr:rowOff>
    </xdr:from>
    <xdr:to>
      <xdr:col>13</xdr:col>
      <xdr:colOff>95250</xdr:colOff>
      <xdr:row>36</xdr:row>
      <xdr:rowOff>133349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3D699D0-84BE-4C8F-B0D2-A5E43859BB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142875</xdr:colOff>
      <xdr:row>37</xdr:row>
      <xdr:rowOff>28575</xdr:rowOff>
    </xdr:from>
    <xdr:to>
      <xdr:col>13</xdr:col>
      <xdr:colOff>304801</xdr:colOff>
      <xdr:row>52</xdr:row>
      <xdr:rowOff>28575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75E9BCE-7AB9-45D8-AAA0-78262C6452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152400</xdr:colOff>
      <xdr:row>53</xdr:row>
      <xdr:rowOff>0</xdr:rowOff>
    </xdr:from>
    <xdr:to>
      <xdr:col>13</xdr:col>
      <xdr:colOff>285750</xdr:colOff>
      <xdr:row>68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12E6AA7-5D2C-4042-BEAB-49490D4FFA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93541-CC76-45B3-8D3F-8D536F5853EC}">
  <dimension ref="A1:H89"/>
  <sheetViews>
    <sheetView tabSelected="1" topLeftCell="A4" zoomScale="130" zoomScaleNormal="130" workbookViewId="0">
      <selection activeCell="E66" sqref="E66"/>
    </sheetView>
  </sheetViews>
  <sheetFormatPr baseColWidth="10" defaultColWidth="8.83203125" defaultRowHeight="14" x14ac:dyDescent="0.2"/>
  <cols>
    <col min="1" max="1" width="49.1640625" style="2" customWidth="1"/>
    <col min="2" max="2" width="12.1640625" style="3" bestFit="1" customWidth="1"/>
    <col min="3" max="3" width="6.83203125" style="2" customWidth="1"/>
    <col min="4" max="4" width="48.83203125" style="22" bestFit="1" customWidth="1"/>
    <col min="5" max="5" width="11.83203125" style="2" bestFit="1" customWidth="1"/>
    <col min="6" max="6" width="10.5" style="134" bestFit="1" customWidth="1"/>
    <col min="7" max="7" width="11.1640625" style="115" customWidth="1"/>
    <col min="8" max="16384" width="8.83203125" style="2"/>
  </cols>
  <sheetData>
    <row r="1" spans="1:7" ht="17" x14ac:dyDescent="0.35">
      <c r="A1" s="1" t="s">
        <v>75</v>
      </c>
      <c r="B1" s="173">
        <v>49</v>
      </c>
      <c r="D1" s="121" t="s">
        <v>118</v>
      </c>
      <c r="E1" s="183" t="s">
        <v>122</v>
      </c>
      <c r="F1" s="184" t="s">
        <v>123</v>
      </c>
      <c r="G1" s="185" t="s">
        <v>124</v>
      </c>
    </row>
    <row r="2" spans="1:7" ht="16" x14ac:dyDescent="0.2">
      <c r="A2" s="1" t="s">
        <v>76</v>
      </c>
      <c r="B2" s="3">
        <v>350</v>
      </c>
      <c r="D2" s="122" t="s">
        <v>38</v>
      </c>
      <c r="E2" s="3">
        <v>-150</v>
      </c>
      <c r="G2" s="115">
        <f t="shared" ref="G2:G10" si="0">IF(E2-F2&gt;0,0,IF(ISBLANK(F2)=TRUE,E2-F2,IF(AND(F2&gt;E2,F2&lt;&gt;0),E2-F2,0)))</f>
        <v>-150</v>
      </c>
    </row>
    <row r="3" spans="1:7" ht="16" x14ac:dyDescent="0.2">
      <c r="A3" s="1" t="s">
        <v>110</v>
      </c>
      <c r="B3" s="3">
        <f>Summary!B2</f>
        <v>0</v>
      </c>
      <c r="D3" s="122" t="s">
        <v>112</v>
      </c>
      <c r="E3" s="3">
        <v>-240</v>
      </c>
      <c r="G3" s="115">
        <f t="shared" si="0"/>
        <v>-240</v>
      </c>
    </row>
    <row r="4" spans="1:7" x14ac:dyDescent="0.2">
      <c r="A4" s="1"/>
      <c r="D4" s="122" t="s">
        <v>32</v>
      </c>
      <c r="E4" s="3">
        <v>-100</v>
      </c>
      <c r="G4" s="115">
        <f t="shared" si="0"/>
        <v>-100</v>
      </c>
    </row>
    <row r="5" spans="1:7" x14ac:dyDescent="0.2">
      <c r="A5" s="207" t="s">
        <v>61</v>
      </c>
      <c r="B5" s="207"/>
      <c r="D5" s="122" t="s">
        <v>33</v>
      </c>
      <c r="E5" s="3">
        <v>-300</v>
      </c>
      <c r="G5" s="115">
        <f t="shared" si="0"/>
        <v>-300</v>
      </c>
    </row>
    <row r="6" spans="1:7" ht="15" x14ac:dyDescent="0.2">
      <c r="A6" s="1" t="s">
        <v>158</v>
      </c>
      <c r="B6" s="3">
        <f>Summary!$F$55-Summary!B2</f>
        <v>16800</v>
      </c>
      <c r="D6" s="172" t="s">
        <v>13</v>
      </c>
      <c r="E6" s="3">
        <v>0</v>
      </c>
      <c r="G6" s="115">
        <f t="shared" si="0"/>
        <v>0</v>
      </c>
    </row>
    <row r="7" spans="1:7" x14ac:dyDescent="0.2">
      <c r="A7" s="121" t="s">
        <v>59</v>
      </c>
      <c r="D7" s="122" t="s">
        <v>94</v>
      </c>
      <c r="E7" s="3">
        <v>-75</v>
      </c>
      <c r="G7" s="115">
        <f t="shared" si="0"/>
        <v>-75</v>
      </c>
    </row>
    <row r="8" spans="1:7" x14ac:dyDescent="0.2">
      <c r="A8" s="122" t="s">
        <v>159</v>
      </c>
      <c r="B8" s="3">
        <f>Summary!H7</f>
        <v>-735</v>
      </c>
      <c r="D8" s="122" t="s">
        <v>95</v>
      </c>
      <c r="E8" s="3">
        <v>0</v>
      </c>
      <c r="G8" s="115">
        <f t="shared" si="0"/>
        <v>0</v>
      </c>
    </row>
    <row r="9" spans="1:7" x14ac:dyDescent="0.2">
      <c r="A9" s="122" t="s">
        <v>160</v>
      </c>
      <c r="B9" s="3">
        <f>Summary!$H$6</f>
        <v>-3475</v>
      </c>
      <c r="D9" s="122" t="s">
        <v>96</v>
      </c>
      <c r="E9" s="3">
        <v>-250</v>
      </c>
      <c r="G9" s="115">
        <f t="shared" si="0"/>
        <v>-250</v>
      </c>
    </row>
    <row r="10" spans="1:7" x14ac:dyDescent="0.2">
      <c r="A10" s="122" t="s">
        <v>170</v>
      </c>
      <c r="B10" s="3">
        <v>0</v>
      </c>
      <c r="D10" s="122" t="s">
        <v>113</v>
      </c>
      <c r="E10" s="3">
        <v>-500</v>
      </c>
      <c r="G10" s="115">
        <f t="shared" si="0"/>
        <v>-500</v>
      </c>
    </row>
    <row r="11" spans="1:7" x14ac:dyDescent="0.2">
      <c r="A11" s="122" t="s">
        <v>171</v>
      </c>
      <c r="B11" s="3">
        <v>0</v>
      </c>
    </row>
    <row r="12" spans="1:7" x14ac:dyDescent="0.2">
      <c r="A12" s="122" t="s">
        <v>164</v>
      </c>
      <c r="B12" s="3">
        <v>0</v>
      </c>
      <c r="D12" s="127"/>
      <c r="E12" s="32"/>
    </row>
    <row r="13" spans="1:7" x14ac:dyDescent="0.2">
      <c r="A13" s="122" t="s">
        <v>165</v>
      </c>
      <c r="B13" s="3">
        <v>0</v>
      </c>
      <c r="D13" s="124" t="s">
        <v>74</v>
      </c>
      <c r="E13" s="140">
        <f>SUM(E2:E12)</f>
        <v>-1615</v>
      </c>
      <c r="F13" s="140">
        <f>SUM(F2:F12)</f>
        <v>0</v>
      </c>
      <c r="G13" s="140">
        <f>SUM(G2:G12)</f>
        <v>-1615</v>
      </c>
    </row>
    <row r="14" spans="1:7" x14ac:dyDescent="0.2">
      <c r="A14" s="122" t="s">
        <v>129</v>
      </c>
      <c r="B14" s="3">
        <v>0</v>
      </c>
      <c r="D14" s="2"/>
      <c r="E14" s="3"/>
    </row>
    <row r="15" spans="1:7" x14ac:dyDescent="0.2">
      <c r="A15" s="122" t="s">
        <v>67</v>
      </c>
      <c r="B15" s="3">
        <v>0</v>
      </c>
      <c r="D15" s="121" t="s">
        <v>72</v>
      </c>
      <c r="E15" s="3"/>
    </row>
    <row r="16" spans="1:7" x14ac:dyDescent="0.2">
      <c r="A16" s="122" t="s">
        <v>120</v>
      </c>
      <c r="B16" s="3">
        <v>0</v>
      </c>
      <c r="D16" s="122" t="s">
        <v>131</v>
      </c>
      <c r="E16" s="18">
        <v>-1500</v>
      </c>
      <c r="G16" s="115">
        <f>IF(E16-F16&gt;0,0,IF(ISBLANK(F16)=TRUE,E16-F16,IF(AND(F16&gt;E16,F16&lt;&gt;0),E16-F16,0)))</f>
        <v>-1500</v>
      </c>
    </row>
    <row r="17" spans="1:8" x14ac:dyDescent="0.2">
      <c r="A17" s="122" t="s">
        <v>130</v>
      </c>
      <c r="B17" s="3">
        <v>0</v>
      </c>
      <c r="D17" s="122" t="s">
        <v>102</v>
      </c>
      <c r="E17" s="18">
        <f>-150</f>
        <v>-150</v>
      </c>
      <c r="G17" s="115">
        <f t="shared" ref="G17:G20" si="1">IF(E17-F17&gt;0,0,IF(ISBLANK(F17)=TRUE,E17-F17,IF(AND(F17&gt;E17,F17&lt;&gt;0),E17-F17,0)))</f>
        <v>-150</v>
      </c>
    </row>
    <row r="18" spans="1:8" x14ac:dyDescent="0.2">
      <c r="A18" s="122"/>
      <c r="D18" s="122" t="s">
        <v>180</v>
      </c>
      <c r="E18" s="18">
        <v>0</v>
      </c>
      <c r="F18" s="134">
        <v>0</v>
      </c>
      <c r="G18" s="115">
        <f t="shared" si="1"/>
        <v>0</v>
      </c>
    </row>
    <row r="19" spans="1:8" x14ac:dyDescent="0.2">
      <c r="A19" s="127"/>
      <c r="B19" s="32"/>
      <c r="D19" s="122" t="s">
        <v>63</v>
      </c>
      <c r="E19" s="3">
        <v>0</v>
      </c>
      <c r="G19" s="115">
        <f t="shared" si="1"/>
        <v>0</v>
      </c>
    </row>
    <row r="20" spans="1:8" x14ac:dyDescent="0.2">
      <c r="A20" s="124" t="s">
        <v>71</v>
      </c>
      <c r="B20" s="140">
        <f>SUM(B8:B19)</f>
        <v>-4210</v>
      </c>
      <c r="D20" s="122" t="s">
        <v>47</v>
      </c>
      <c r="E20" s="18">
        <f>Summary!F44</f>
        <v>-100</v>
      </c>
      <c r="F20" s="134">
        <v>0</v>
      </c>
      <c r="G20" s="115">
        <f t="shared" si="1"/>
        <v>0</v>
      </c>
    </row>
    <row r="21" spans="1:8" x14ac:dyDescent="0.2">
      <c r="B21" s="134"/>
      <c r="D21" s="127"/>
      <c r="E21" s="32"/>
    </row>
    <row r="22" spans="1:8" x14ac:dyDescent="0.2">
      <c r="A22" s="128" t="s">
        <v>161</v>
      </c>
      <c r="B22" s="138">
        <f>Summary!$B$2*-1</f>
        <v>0</v>
      </c>
      <c r="D22" s="124" t="s">
        <v>73</v>
      </c>
      <c r="E22" s="3">
        <f>SUM(E16:E19)</f>
        <v>-1650</v>
      </c>
      <c r="F22" s="3">
        <f>SUM(F16:F20)</f>
        <v>0</v>
      </c>
      <c r="G22" s="3">
        <f>SUM(G16:G19)</f>
        <v>-1650</v>
      </c>
    </row>
    <row r="23" spans="1:8" x14ac:dyDescent="0.2">
      <c r="A23" s="122"/>
      <c r="G23" s="186"/>
    </row>
    <row r="24" spans="1:8" ht="15" x14ac:dyDescent="0.2">
      <c r="A24" s="121" t="s">
        <v>65</v>
      </c>
      <c r="D24" s="25" t="s">
        <v>103</v>
      </c>
    </row>
    <row r="25" spans="1:8" x14ac:dyDescent="0.2">
      <c r="A25" s="122" t="s">
        <v>159</v>
      </c>
      <c r="B25" s="3">
        <f>Summary!F7-'Lodge SOF'!B8</f>
        <v>0</v>
      </c>
      <c r="D25" s="122" t="s">
        <v>97</v>
      </c>
      <c r="E25" s="3">
        <v>-300</v>
      </c>
      <c r="G25" s="115">
        <f>IF(E25-F25&gt;0,0,IF(ISBLANK(F25)=TRUE,E25-F25,IF(AND(F25&gt;E25,F25&lt;&gt;0),E25-F25,0)))</f>
        <v>-300</v>
      </c>
    </row>
    <row r="26" spans="1:8" x14ac:dyDescent="0.2">
      <c r="A26" s="122" t="s">
        <v>160</v>
      </c>
      <c r="B26" s="3">
        <f>Summary!F6-B9</f>
        <v>0</v>
      </c>
      <c r="D26" s="122" t="s">
        <v>98</v>
      </c>
      <c r="E26" s="18">
        <v>-200</v>
      </c>
      <c r="G26" s="115">
        <f t="shared" ref="G26:G28" si="2">IF(E26-F26&gt;0,0,IF(ISBLANK(F26)=TRUE,E26-F26,IF(AND(F26&gt;E26,F26&lt;&gt;0),E26-F26,0)))</f>
        <v>-200</v>
      </c>
    </row>
    <row r="27" spans="1:8" ht="15" x14ac:dyDescent="0.2">
      <c r="A27" s="122" t="s">
        <v>162</v>
      </c>
      <c r="B27" s="3">
        <f>Summary!G5*12-B10</f>
        <v>-8820</v>
      </c>
      <c r="D27" s="172" t="s">
        <v>99</v>
      </c>
      <c r="E27" s="18">
        <v>-100</v>
      </c>
      <c r="G27" s="115">
        <f t="shared" si="2"/>
        <v>-100</v>
      </c>
    </row>
    <row r="28" spans="1:8" x14ac:dyDescent="0.2">
      <c r="A28" s="122" t="s">
        <v>163</v>
      </c>
      <c r="B28" s="3">
        <f>Summary!F10</f>
        <v>-200</v>
      </c>
      <c r="D28" s="122" t="s">
        <v>100</v>
      </c>
      <c r="E28" s="18">
        <v>-200</v>
      </c>
      <c r="G28" s="115">
        <f t="shared" si="2"/>
        <v>-200</v>
      </c>
      <c r="H28" s="134"/>
    </row>
    <row r="29" spans="1:8" x14ac:dyDescent="0.2">
      <c r="A29" s="122" t="s">
        <v>164</v>
      </c>
      <c r="B29" s="3">
        <f>IF(Summary!$F$8-B12&gt;0,0,Summary!$F$8-B12)</f>
        <v>-500</v>
      </c>
      <c r="D29" s="127"/>
      <c r="E29" s="32"/>
    </row>
    <row r="30" spans="1:8" x14ac:dyDescent="0.2">
      <c r="A30" s="122" t="s">
        <v>165</v>
      </c>
      <c r="B30" s="3">
        <f>Summary!$F$9-B13</f>
        <v>-100</v>
      </c>
      <c r="D30" s="124" t="s">
        <v>107</v>
      </c>
      <c r="E30" s="18">
        <f>SUM(E25:E29)</f>
        <v>-800</v>
      </c>
      <c r="F30" s="18">
        <f>SUM(F25:F29)</f>
        <v>0</v>
      </c>
      <c r="G30" s="18">
        <f>SUM(G25:G29)</f>
        <v>-800</v>
      </c>
    </row>
    <row r="31" spans="1:8" x14ac:dyDescent="0.2">
      <c r="A31" s="122" t="s">
        <v>129</v>
      </c>
      <c r="B31" s="3">
        <v>0</v>
      </c>
    </row>
    <row r="32" spans="1:8" ht="15" x14ac:dyDescent="0.2">
      <c r="A32" s="122" t="s">
        <v>67</v>
      </c>
      <c r="B32" s="3">
        <f>-100-B15</f>
        <v>-100</v>
      </c>
      <c r="D32" s="25" t="s">
        <v>104</v>
      </c>
    </row>
    <row r="33" spans="1:7" x14ac:dyDescent="0.2">
      <c r="A33" s="122" t="s">
        <v>120</v>
      </c>
      <c r="B33" s="3">
        <f>-60-B16+45</f>
        <v>-15</v>
      </c>
      <c r="D33" s="122" t="s">
        <v>134</v>
      </c>
      <c r="E33" s="18">
        <v>-600</v>
      </c>
      <c r="G33" s="115">
        <f t="shared" ref="G33:G35" si="3">IF(E33-F33&gt;0,0,IF(ISBLANK(F33)=TRUE,E33-F33,IF(AND(F33&gt;E33,F33&lt;&gt;0),E33-F33,0)))</f>
        <v>-600</v>
      </c>
    </row>
    <row r="34" spans="1:7" x14ac:dyDescent="0.2">
      <c r="D34" s="122" t="s">
        <v>126</v>
      </c>
      <c r="E34" s="18">
        <v>-500</v>
      </c>
      <c r="G34" s="115">
        <f t="shared" si="3"/>
        <v>-500</v>
      </c>
    </row>
    <row r="35" spans="1:7" x14ac:dyDescent="0.2">
      <c r="A35" s="127"/>
      <c r="B35" s="32"/>
      <c r="D35" s="127" t="s">
        <v>125</v>
      </c>
      <c r="E35" s="32">
        <v>-500</v>
      </c>
      <c r="G35" s="115">
        <f t="shared" si="3"/>
        <v>-500</v>
      </c>
    </row>
    <row r="36" spans="1:7" x14ac:dyDescent="0.2">
      <c r="A36" s="124" t="s">
        <v>70</v>
      </c>
      <c r="B36" s="36">
        <f>SUM(B25:B35)</f>
        <v>-9735</v>
      </c>
      <c r="D36" s="122" t="s">
        <v>108</v>
      </c>
      <c r="E36" s="18">
        <f>SUM(E33:E35)</f>
        <v>-1600</v>
      </c>
      <c r="F36" s="18">
        <f>SUM(F33:F35)</f>
        <v>0</v>
      </c>
      <c r="G36" s="18">
        <f>SUM(G33:G35)</f>
        <v>-1600</v>
      </c>
    </row>
    <row r="37" spans="1:7" x14ac:dyDescent="0.2">
      <c r="A37" s="122"/>
      <c r="B37" s="18"/>
    </row>
    <row r="38" spans="1:7" ht="15" x14ac:dyDescent="0.2">
      <c r="A38" s="125" t="s">
        <v>77</v>
      </c>
      <c r="B38" s="134"/>
      <c r="D38" s="25" t="s">
        <v>105</v>
      </c>
    </row>
    <row r="39" spans="1:7" ht="15" x14ac:dyDescent="0.2">
      <c r="A39" s="22" t="s">
        <v>78</v>
      </c>
      <c r="B39" s="134">
        <v>350</v>
      </c>
      <c r="D39" s="122" t="s">
        <v>115</v>
      </c>
      <c r="E39" s="18">
        <v>0</v>
      </c>
      <c r="F39" s="187"/>
      <c r="G39" s="115">
        <f t="shared" ref="G39:G42" si="4">IF(E39-F39&gt;0,0,IF(ISBLANK(F39)=TRUE,E39-F39,IF(AND(F39&gt;E39,F39&lt;&gt;0),E39-F39,0)))</f>
        <v>0</v>
      </c>
    </row>
    <row r="40" spans="1:7" ht="15" x14ac:dyDescent="0.2">
      <c r="A40" s="22" t="s">
        <v>79</v>
      </c>
      <c r="B40" s="135">
        <v>-75</v>
      </c>
      <c r="D40" s="122" t="s">
        <v>85</v>
      </c>
      <c r="E40" s="18">
        <v>-1500</v>
      </c>
      <c r="F40" s="187"/>
      <c r="G40" s="115">
        <f t="shared" si="4"/>
        <v>-1500</v>
      </c>
    </row>
    <row r="41" spans="1:7" ht="15" x14ac:dyDescent="0.2">
      <c r="A41" s="22" t="s">
        <v>80</v>
      </c>
      <c r="B41" s="135">
        <f>15*-12</f>
        <v>-180</v>
      </c>
      <c r="D41" s="122" t="s">
        <v>106</v>
      </c>
      <c r="E41" s="18">
        <v>0</v>
      </c>
      <c r="F41" s="187">
        <v>0</v>
      </c>
      <c r="G41" s="115">
        <f t="shared" si="4"/>
        <v>0</v>
      </c>
    </row>
    <row r="42" spans="1:7" ht="15" x14ac:dyDescent="0.2">
      <c r="A42" s="22" t="s">
        <v>81</v>
      </c>
      <c r="B42" s="135">
        <v>-15</v>
      </c>
      <c r="D42" s="122" t="s">
        <v>181</v>
      </c>
      <c r="E42" s="18">
        <v>-250</v>
      </c>
      <c r="F42" s="187">
        <v>0</v>
      </c>
      <c r="G42" s="115">
        <f t="shared" si="4"/>
        <v>0</v>
      </c>
    </row>
    <row r="43" spans="1:7" x14ac:dyDescent="0.2">
      <c r="A43" s="2" t="s">
        <v>30</v>
      </c>
      <c r="B43" s="135">
        <f>Summary!F8/Summary!B1</f>
        <v>-10.204081632653061</v>
      </c>
      <c r="D43" s="176"/>
      <c r="E43" s="188"/>
      <c r="F43" s="187"/>
      <c r="G43" s="189"/>
    </row>
    <row r="44" spans="1:7" ht="15" x14ac:dyDescent="0.2">
      <c r="A44" s="2" t="s">
        <v>31</v>
      </c>
      <c r="B44" s="135">
        <f>Summary!F9/Summary!B1</f>
        <v>-2.0408163265306123</v>
      </c>
      <c r="D44" s="35" t="s">
        <v>109</v>
      </c>
      <c r="E44" s="134">
        <f>SUM(E39:E43)</f>
        <v>-1750</v>
      </c>
      <c r="F44" s="134">
        <f>SUM(F39:F43)</f>
        <v>0</v>
      </c>
      <c r="G44" s="134">
        <f>SUM(G39:G43)</f>
        <v>-1500</v>
      </c>
    </row>
    <row r="45" spans="1:7" x14ac:dyDescent="0.2">
      <c r="A45" s="2" t="s">
        <v>66</v>
      </c>
      <c r="B45" s="135">
        <f>Summary!F10/Summary!B1</f>
        <v>-4.0816326530612246</v>
      </c>
    </row>
    <row r="46" spans="1:7" ht="15" x14ac:dyDescent="0.2">
      <c r="A46" s="22" t="s">
        <v>67</v>
      </c>
      <c r="B46" s="134">
        <f>Summary!F18/Summary!B1</f>
        <v>-2.0408163265306123</v>
      </c>
      <c r="D46" s="208" t="s">
        <v>62</v>
      </c>
      <c r="E46" s="208"/>
    </row>
    <row r="47" spans="1:7" ht="15" x14ac:dyDescent="0.2">
      <c r="A47" s="22" t="s">
        <v>129</v>
      </c>
      <c r="B47" s="134">
        <f>Summary!F19/Summary!B1</f>
        <v>-20.408163265306122</v>
      </c>
      <c r="D47" s="129"/>
      <c r="E47" s="129"/>
    </row>
    <row r="48" spans="1:7" ht="16" thickBot="1" x14ac:dyDescent="0.25">
      <c r="A48" s="126"/>
      <c r="B48" s="136"/>
      <c r="D48" s="130" t="s">
        <v>174</v>
      </c>
      <c r="E48" s="3">
        <v>28259.06</v>
      </c>
    </row>
    <row r="49" spans="1:5" ht="16" thickTop="1" x14ac:dyDescent="0.2">
      <c r="A49" s="133" t="s">
        <v>87</v>
      </c>
      <c r="B49" s="137">
        <f>SUM(B39:B48)</f>
        <v>41.224489795918366</v>
      </c>
      <c r="D49" s="130" t="s">
        <v>175</v>
      </c>
      <c r="E49" s="138">
        <v>0</v>
      </c>
    </row>
    <row r="50" spans="1:5" ht="15" x14ac:dyDescent="0.2">
      <c r="A50" s="22"/>
      <c r="B50" s="134"/>
      <c r="D50" s="130" t="s">
        <v>176</v>
      </c>
      <c r="E50" s="138">
        <v>0</v>
      </c>
    </row>
    <row r="51" spans="1:5" ht="15" x14ac:dyDescent="0.2">
      <c r="D51" s="130" t="s">
        <v>177</v>
      </c>
      <c r="E51" s="138">
        <v>0</v>
      </c>
    </row>
    <row r="52" spans="1:5" ht="15" x14ac:dyDescent="0.2">
      <c r="D52" s="130" t="s">
        <v>178</v>
      </c>
      <c r="E52" s="177">
        <v>0</v>
      </c>
    </row>
    <row r="53" spans="1:5" ht="15" x14ac:dyDescent="0.2">
      <c r="D53" s="130" t="s">
        <v>60</v>
      </c>
      <c r="E53" s="177">
        <v>0</v>
      </c>
    </row>
    <row r="54" spans="1:5" ht="15" x14ac:dyDescent="0.2">
      <c r="D54" s="130" t="s">
        <v>179</v>
      </c>
      <c r="E54" s="177">
        <f>B36</f>
        <v>-9735</v>
      </c>
    </row>
    <row r="55" spans="1:5" ht="15" x14ac:dyDescent="0.2">
      <c r="A55" s="125" t="s">
        <v>172</v>
      </c>
      <c r="B55" s="134"/>
      <c r="D55" s="130" t="s">
        <v>155</v>
      </c>
      <c r="E55" s="177">
        <v>0</v>
      </c>
    </row>
    <row r="56" spans="1:5" ht="15" x14ac:dyDescent="0.2">
      <c r="A56" s="22" t="s">
        <v>167</v>
      </c>
      <c r="B56" s="3">
        <v>28259.06</v>
      </c>
      <c r="D56" s="204" t="s">
        <v>154</v>
      </c>
      <c r="E56" s="178">
        <v>0</v>
      </c>
    </row>
    <row r="57" spans="1:5" ht="15" x14ac:dyDescent="0.2">
      <c r="A57" s="22" t="s">
        <v>168</v>
      </c>
      <c r="B57" s="3">
        <v>0</v>
      </c>
      <c r="D57" s="130" t="s">
        <v>69</v>
      </c>
      <c r="E57" s="177">
        <f>SUM(G13,G22,G30,G36,G44)</f>
        <v>-7165</v>
      </c>
    </row>
    <row r="58" spans="1:5" ht="16" thickBot="1" x14ac:dyDescent="0.25">
      <c r="A58" s="126" t="s">
        <v>169</v>
      </c>
      <c r="B58" s="141">
        <v>0</v>
      </c>
      <c r="D58" s="130" t="s">
        <v>156</v>
      </c>
      <c r="E58" s="177">
        <v>0</v>
      </c>
    </row>
    <row r="59" spans="1:5" ht="16" thickTop="1" x14ac:dyDescent="0.2">
      <c r="A59" s="25" t="s">
        <v>68</v>
      </c>
      <c r="B59" s="21">
        <f>SUM(B56:B58)</f>
        <v>28259.06</v>
      </c>
      <c r="D59" s="130" t="s">
        <v>128</v>
      </c>
      <c r="E59" s="138">
        <v>0</v>
      </c>
    </row>
    <row r="60" spans="1:5" ht="15" x14ac:dyDescent="0.2">
      <c r="A60" s="35"/>
      <c r="B60" s="179"/>
      <c r="D60" s="130" t="s">
        <v>136</v>
      </c>
      <c r="E60" s="138">
        <v>0</v>
      </c>
    </row>
    <row r="61" spans="1:5" ht="15" x14ac:dyDescent="0.2">
      <c r="A61" s="35"/>
      <c r="B61" s="179"/>
      <c r="D61" s="130" t="s">
        <v>152</v>
      </c>
      <c r="E61" s="138">
        <v>0</v>
      </c>
    </row>
    <row r="62" spans="1:5" ht="15" x14ac:dyDescent="0.2">
      <c r="A62" s="35"/>
      <c r="B62" s="179"/>
      <c r="D62" s="130" t="s">
        <v>115</v>
      </c>
      <c r="E62" s="138">
        <v>0</v>
      </c>
    </row>
    <row r="63" spans="1:5" ht="15" thickBot="1" x14ac:dyDescent="0.25">
      <c r="B63" s="18"/>
      <c r="D63" s="131"/>
      <c r="E63" s="139"/>
    </row>
    <row r="64" spans="1:5" ht="16" thickTop="1" x14ac:dyDescent="0.2">
      <c r="A64" s="35"/>
      <c r="B64" s="179"/>
      <c r="D64" s="132" t="s">
        <v>119</v>
      </c>
      <c r="E64" s="142">
        <f>SUM(E48:E62)</f>
        <v>11359.060000000001</v>
      </c>
    </row>
    <row r="65" spans="1:5" x14ac:dyDescent="0.2">
      <c r="A65" s="30"/>
      <c r="B65" s="179"/>
    </row>
    <row r="66" spans="1:5" ht="15" x14ac:dyDescent="0.2">
      <c r="A66" s="35"/>
      <c r="B66" s="179"/>
      <c r="D66" s="22" t="s">
        <v>173</v>
      </c>
      <c r="E66" s="205">
        <v>11659.06</v>
      </c>
    </row>
    <row r="67" spans="1:5" ht="15" x14ac:dyDescent="0.2">
      <c r="A67" s="25"/>
      <c r="B67" s="21"/>
      <c r="D67" s="22" t="s">
        <v>166</v>
      </c>
      <c r="E67" s="3">
        <f>Summary!F66</f>
        <v>4000</v>
      </c>
    </row>
    <row r="68" spans="1:5" ht="15" x14ac:dyDescent="0.2">
      <c r="D68" s="22" t="s">
        <v>157</v>
      </c>
      <c r="E68" s="205">
        <f>350*(49-1)+200*4</f>
        <v>17600</v>
      </c>
    </row>
    <row r="69" spans="1:5" ht="15" thickBot="1" x14ac:dyDescent="0.25">
      <c r="A69" s="35"/>
      <c r="D69" s="4"/>
      <c r="E69" s="141"/>
    </row>
    <row r="70" spans="1:5" ht="15" thickTop="1" x14ac:dyDescent="0.2">
      <c r="D70" s="30" t="s">
        <v>127</v>
      </c>
      <c r="E70" s="180">
        <f>SUM(E66:E69)</f>
        <v>33259.06</v>
      </c>
    </row>
    <row r="71" spans="1:5" ht="15" x14ac:dyDescent="0.2">
      <c r="D71" s="35" t="s">
        <v>135</v>
      </c>
      <c r="E71" s="36">
        <f>E64+E68</f>
        <v>28959.06</v>
      </c>
    </row>
    <row r="72" spans="1:5" x14ac:dyDescent="0.2">
      <c r="A72" s="22"/>
      <c r="B72" s="19"/>
      <c r="E72" s="18"/>
    </row>
    <row r="73" spans="1:5" x14ac:dyDescent="0.2">
      <c r="A73" s="22"/>
      <c r="B73" s="19"/>
    </row>
    <row r="74" spans="1:5" x14ac:dyDescent="0.2">
      <c r="B74" s="19"/>
    </row>
    <row r="75" spans="1:5" x14ac:dyDescent="0.2">
      <c r="A75" s="13"/>
      <c r="B75" s="19"/>
      <c r="D75" s="122"/>
      <c r="E75" s="18"/>
    </row>
    <row r="76" spans="1:5" x14ac:dyDescent="0.2">
      <c r="A76" s="174"/>
      <c r="B76" s="19"/>
      <c r="D76" s="122"/>
      <c r="E76" s="18"/>
    </row>
    <row r="77" spans="1:5" x14ac:dyDescent="0.2">
      <c r="A77" s="174"/>
      <c r="B77" s="175"/>
      <c r="D77" s="122"/>
      <c r="E77" s="18"/>
    </row>
    <row r="78" spans="1:5" x14ac:dyDescent="0.2">
      <c r="A78" s="174"/>
      <c r="B78" s="175"/>
    </row>
    <row r="79" spans="1:5" x14ac:dyDescent="0.2">
      <c r="A79" s="174"/>
      <c r="B79" s="19"/>
      <c r="D79" s="122"/>
      <c r="E79" s="18"/>
    </row>
    <row r="80" spans="1:5" x14ac:dyDescent="0.2">
      <c r="A80" s="22"/>
      <c r="B80" s="134"/>
    </row>
    <row r="81" spans="1:5" x14ac:dyDescent="0.2">
      <c r="A81" s="22"/>
      <c r="B81" s="134"/>
    </row>
    <row r="86" spans="1:5" x14ac:dyDescent="0.2">
      <c r="D86" s="122"/>
      <c r="E86" s="18"/>
    </row>
    <row r="89" spans="1:5" x14ac:dyDescent="0.2">
      <c r="D89" s="172"/>
      <c r="E89" s="3"/>
    </row>
  </sheetData>
  <mergeCells count="2">
    <mergeCell ref="A5:B5"/>
    <mergeCell ref="D46:E46"/>
  </mergeCells>
  <conditionalFormatting sqref="E1:E10 F1:G32 B1:B50 E12:E32 E33:G33 E34:E44 F34:G1048576 B55:B62 B64:B67 E69:E72 B72:B1048576">
    <cfRule type="cellIs" dxfId="13" priority="4" operator="lessThan">
      <formula>0</formula>
    </cfRule>
  </conditionalFormatting>
  <conditionalFormatting sqref="E48">
    <cfRule type="cellIs" dxfId="12" priority="1" operator="lessThan">
      <formula>0</formula>
    </cfRule>
  </conditionalFormatting>
  <conditionalFormatting sqref="E52:E63">
    <cfRule type="cellIs" dxfId="11" priority="3" operator="lessThan">
      <formula>0</formula>
    </cfRule>
  </conditionalFormatting>
  <conditionalFormatting sqref="F1:F12 F14:F21 F23:F29 F31:F35 F37:F43 F45:F1048576">
    <cfRule type="cellIs" dxfId="10" priority="2" operator="lessThan">
      <formula>0</formula>
    </cfRule>
  </conditionalFormatting>
  <printOptions horizontalCentered="1"/>
  <pageMargins left="0.2" right="0.2" top="1.03" bottom="0.2" header="0.3" footer="0.3"/>
  <pageSetup scale="68" orientation="portrait" cellComments="atEnd" r:id="rId1"/>
  <headerFooter>
    <oddHeader>&amp;C&amp;"+,Bold"&amp;24Lodge State of Finances&amp;"+,Regular"
&amp;12Prepared by: Worshipful Master J. Oglesby, Jr.&amp;11
&amp;D &amp;T&amp;R&amp;G</oddHead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5"/>
  <sheetViews>
    <sheetView topLeftCell="A47" zoomScale="120" zoomScaleNormal="120" workbookViewId="0">
      <selection activeCell="B27" sqref="B27"/>
    </sheetView>
  </sheetViews>
  <sheetFormatPr baseColWidth="10" defaultColWidth="8.83203125" defaultRowHeight="15" x14ac:dyDescent="0.2"/>
  <cols>
    <col min="1" max="1" width="35.1640625" customWidth="1"/>
    <col min="2" max="2" width="14.5" bestFit="1" customWidth="1"/>
    <col min="3" max="3" width="14.5" customWidth="1"/>
    <col min="4" max="4" width="11" bestFit="1" customWidth="1"/>
    <col min="5" max="5" width="16.5" bestFit="1" customWidth="1"/>
    <col min="6" max="6" width="14.5" bestFit="1" customWidth="1"/>
    <col min="7" max="7" width="15" bestFit="1" customWidth="1"/>
    <col min="8" max="8" width="13.1640625" bestFit="1" customWidth="1"/>
    <col min="9" max="9" width="11.1640625" style="2" bestFit="1" customWidth="1"/>
  </cols>
  <sheetData>
    <row r="1" spans="1:11" ht="16" thickBot="1" x14ac:dyDescent="0.25">
      <c r="A1" s="1" t="s">
        <v>0</v>
      </c>
      <c r="B1" s="118">
        <v>49</v>
      </c>
      <c r="C1" s="123" t="s">
        <v>153</v>
      </c>
      <c r="D1" s="206">
        <v>4</v>
      </c>
      <c r="E1" s="2"/>
      <c r="F1" s="2"/>
    </row>
    <row r="2" spans="1:11" ht="16" thickBot="1" x14ac:dyDescent="0.25">
      <c r="A2" s="1" t="s">
        <v>58</v>
      </c>
      <c r="B2" s="119">
        <v>0</v>
      </c>
      <c r="C2" s="2"/>
      <c r="D2" s="2"/>
      <c r="E2" s="209" t="s">
        <v>51</v>
      </c>
      <c r="F2" s="210"/>
      <c r="G2" s="211" t="s">
        <v>52</v>
      </c>
      <c r="H2" s="212"/>
      <c r="I2" s="77" t="s">
        <v>56</v>
      </c>
    </row>
    <row r="3" spans="1:11" x14ac:dyDescent="0.2">
      <c r="A3" s="78" t="s">
        <v>9</v>
      </c>
      <c r="B3" s="79" t="s">
        <v>53</v>
      </c>
      <c r="C3" s="79" t="s">
        <v>54</v>
      </c>
      <c r="D3" s="79" t="s">
        <v>6</v>
      </c>
      <c r="E3" s="80" t="s">
        <v>2</v>
      </c>
      <c r="F3" s="81" t="s">
        <v>1</v>
      </c>
      <c r="G3" s="103" t="s">
        <v>2</v>
      </c>
      <c r="H3" s="81" t="s">
        <v>1</v>
      </c>
      <c r="I3" s="62" t="s">
        <v>55</v>
      </c>
    </row>
    <row r="4" spans="1:11" ht="16" x14ac:dyDescent="0.2">
      <c r="A4" s="82" t="s">
        <v>18</v>
      </c>
      <c r="B4" s="13"/>
      <c r="C4" s="13"/>
      <c r="D4" s="13"/>
      <c r="E4" s="7"/>
      <c r="F4" s="83"/>
      <c r="G4" s="104"/>
      <c r="H4" s="50"/>
      <c r="I4" s="63"/>
    </row>
    <row r="5" spans="1:11" ht="16" x14ac:dyDescent="0.2">
      <c r="A5" s="84" t="s">
        <v>39</v>
      </c>
      <c r="B5" s="120">
        <v>15</v>
      </c>
      <c r="C5" s="120">
        <v>15</v>
      </c>
      <c r="D5" s="18" t="s">
        <v>4</v>
      </c>
      <c r="E5" s="8">
        <f>(B5*$B$1)*-1</f>
        <v>-735</v>
      </c>
      <c r="F5" s="51">
        <f>E5*12</f>
        <v>-8820</v>
      </c>
      <c r="G5" s="60">
        <f>(C5*$B$1)*-1</f>
        <v>-735</v>
      </c>
      <c r="H5" s="51">
        <f>G5*12</f>
        <v>-8820</v>
      </c>
      <c r="I5" s="64">
        <f>H5-F5</f>
        <v>0</v>
      </c>
      <c r="K5" s="48"/>
    </row>
    <row r="6" spans="1:11" ht="16" x14ac:dyDescent="0.2">
      <c r="A6" s="84" t="s">
        <v>40</v>
      </c>
      <c r="B6" s="120">
        <v>75</v>
      </c>
      <c r="C6" s="120">
        <v>75</v>
      </c>
      <c r="D6" s="18" t="s">
        <v>5</v>
      </c>
      <c r="E6" s="8">
        <f>((B6*$B$1-(D1*50))/12)*-1</f>
        <v>-289.58333333333331</v>
      </c>
      <c r="F6" s="51">
        <f>E6*12</f>
        <v>-3475</v>
      </c>
      <c r="G6" s="60">
        <f>((C6*$B$1-(D1*50))/12)*-1</f>
        <v>-289.58333333333331</v>
      </c>
      <c r="H6" s="51">
        <f>G6*12</f>
        <v>-3475</v>
      </c>
      <c r="I6" s="64">
        <f t="shared" ref="I6:I21" si="0">H6-F6</f>
        <v>0</v>
      </c>
    </row>
    <row r="7" spans="1:11" ht="16" x14ac:dyDescent="0.2">
      <c r="A7" s="84" t="s">
        <v>41</v>
      </c>
      <c r="B7" s="120">
        <v>15</v>
      </c>
      <c r="C7" s="120">
        <v>15</v>
      </c>
      <c r="D7" s="18" t="s">
        <v>5</v>
      </c>
      <c r="E7" s="8">
        <f>((B7*$B$1)/12)*-1</f>
        <v>-61.25</v>
      </c>
      <c r="F7" s="51">
        <f>E7*12</f>
        <v>-735</v>
      </c>
      <c r="G7" s="60">
        <f>((C7*$B$1)/12)*-1</f>
        <v>-61.25</v>
      </c>
      <c r="H7" s="51">
        <f>G7*12</f>
        <v>-735</v>
      </c>
      <c r="I7" s="64">
        <f t="shared" si="0"/>
        <v>0</v>
      </c>
    </row>
    <row r="8" spans="1:11" x14ac:dyDescent="0.2">
      <c r="A8" s="84" t="s">
        <v>93</v>
      </c>
      <c r="B8" s="120">
        <v>500</v>
      </c>
      <c r="C8" s="120">
        <v>0</v>
      </c>
      <c r="D8" s="18" t="s">
        <v>5</v>
      </c>
      <c r="E8" s="8">
        <f>B8/12*-1</f>
        <v>-41.666666666666664</v>
      </c>
      <c r="F8" s="51">
        <f t="shared" ref="F8:H21" si="1">E8*12</f>
        <v>-500</v>
      </c>
      <c r="G8" s="60">
        <f>C8/12*-1</f>
        <v>0</v>
      </c>
      <c r="H8" s="51">
        <f t="shared" si="1"/>
        <v>0</v>
      </c>
      <c r="I8" s="64">
        <f t="shared" si="0"/>
        <v>500</v>
      </c>
    </row>
    <row r="9" spans="1:11" x14ac:dyDescent="0.2">
      <c r="A9" s="84" t="s">
        <v>31</v>
      </c>
      <c r="B9" s="120">
        <v>100</v>
      </c>
      <c r="C9" s="120">
        <v>0</v>
      </c>
      <c r="D9" s="18" t="s">
        <v>5</v>
      </c>
      <c r="E9" s="8">
        <f t="shared" ref="E9:E21" si="2">B9/12*-1</f>
        <v>-8.3333333333333339</v>
      </c>
      <c r="F9" s="51">
        <f t="shared" si="1"/>
        <v>-100</v>
      </c>
      <c r="G9" s="60">
        <f>C9/12*-1</f>
        <v>0</v>
      </c>
      <c r="H9" s="51">
        <f t="shared" si="1"/>
        <v>0</v>
      </c>
      <c r="I9" s="64">
        <f t="shared" si="0"/>
        <v>100</v>
      </c>
    </row>
    <row r="10" spans="1:11" x14ac:dyDescent="0.2">
      <c r="A10" s="84" t="s">
        <v>66</v>
      </c>
      <c r="B10" s="120">
        <v>200</v>
      </c>
      <c r="C10" s="120">
        <v>0</v>
      </c>
      <c r="D10" s="18" t="s">
        <v>5</v>
      </c>
      <c r="E10" s="8">
        <f t="shared" ref="E10" si="3">B10/12*-1</f>
        <v>-16.666666666666668</v>
      </c>
      <c r="F10" s="51">
        <f t="shared" ref="F10" si="4">E10*12</f>
        <v>-200</v>
      </c>
      <c r="G10" s="60">
        <f>C10/12*-1</f>
        <v>0</v>
      </c>
      <c r="H10" s="51">
        <f t="shared" ref="H10" si="5">G10*12</f>
        <v>0</v>
      </c>
      <c r="I10" s="64">
        <f t="shared" si="0"/>
        <v>200</v>
      </c>
    </row>
    <row r="11" spans="1:11" ht="16" x14ac:dyDescent="0.2">
      <c r="A11" s="84" t="s">
        <v>38</v>
      </c>
      <c r="B11" s="120">
        <v>150</v>
      </c>
      <c r="C11" s="120">
        <v>0</v>
      </c>
      <c r="D11" s="18" t="s">
        <v>5</v>
      </c>
      <c r="E11" s="8">
        <f t="shared" si="2"/>
        <v>-12.5</v>
      </c>
      <c r="F11" s="51">
        <f t="shared" si="1"/>
        <v>-150</v>
      </c>
      <c r="G11" s="60">
        <f>C11/12*-1</f>
        <v>0</v>
      </c>
      <c r="H11" s="51">
        <f t="shared" si="1"/>
        <v>0</v>
      </c>
      <c r="I11" s="64">
        <f t="shared" si="0"/>
        <v>150</v>
      </c>
    </row>
    <row r="12" spans="1:11" ht="16" x14ac:dyDescent="0.2">
      <c r="A12" s="84" t="s">
        <v>112</v>
      </c>
      <c r="B12" s="120">
        <v>30</v>
      </c>
      <c r="C12" s="120">
        <v>0</v>
      </c>
      <c r="D12" s="18" t="s">
        <v>4</v>
      </c>
      <c r="E12" s="8">
        <f>B12*-1</f>
        <v>-30</v>
      </c>
      <c r="F12" s="51">
        <f t="shared" si="1"/>
        <v>-360</v>
      </c>
      <c r="G12" s="60">
        <f>C12*-1</f>
        <v>0</v>
      </c>
      <c r="H12" s="51">
        <f>G12*12</f>
        <v>0</v>
      </c>
      <c r="I12" s="64">
        <f>H12-F12</f>
        <v>360</v>
      </c>
    </row>
    <row r="13" spans="1:11" x14ac:dyDescent="0.2">
      <c r="A13" s="84" t="s">
        <v>32</v>
      </c>
      <c r="B13" s="120">
        <v>100</v>
      </c>
      <c r="C13" s="120">
        <v>0</v>
      </c>
      <c r="D13" s="18" t="s">
        <v>5</v>
      </c>
      <c r="E13" s="8">
        <f t="shared" si="2"/>
        <v>-8.3333333333333339</v>
      </c>
      <c r="F13" s="51">
        <f t="shared" si="1"/>
        <v>-100</v>
      </c>
      <c r="G13" s="60">
        <f>C13/12*-1</f>
        <v>0</v>
      </c>
      <c r="H13" s="51">
        <f t="shared" si="1"/>
        <v>0</v>
      </c>
      <c r="I13" s="64">
        <f t="shared" si="0"/>
        <v>100</v>
      </c>
    </row>
    <row r="14" spans="1:11" x14ac:dyDescent="0.2">
      <c r="A14" s="84" t="s">
        <v>113</v>
      </c>
      <c r="B14" s="120">
        <v>500</v>
      </c>
      <c r="C14" s="120">
        <v>0</v>
      </c>
      <c r="D14" s="18" t="s">
        <v>5</v>
      </c>
      <c r="E14" s="8">
        <f>B14*-1/12</f>
        <v>-41.666666666666664</v>
      </c>
      <c r="F14" s="51">
        <f t="shared" si="1"/>
        <v>-500</v>
      </c>
      <c r="G14" s="60">
        <f>(C14*-1)/12</f>
        <v>0</v>
      </c>
      <c r="H14" s="51">
        <f t="shared" si="1"/>
        <v>0</v>
      </c>
      <c r="I14" s="64">
        <f t="shared" si="0"/>
        <v>500</v>
      </c>
    </row>
    <row r="15" spans="1:11" x14ac:dyDescent="0.2">
      <c r="A15" s="84" t="s">
        <v>94</v>
      </c>
      <c r="B15" s="120">
        <v>75</v>
      </c>
      <c r="C15" s="120">
        <v>0</v>
      </c>
      <c r="D15" s="18" t="s">
        <v>5</v>
      </c>
      <c r="E15" s="8">
        <f t="shared" si="2"/>
        <v>-6.25</v>
      </c>
      <c r="F15" s="51">
        <f t="shared" si="1"/>
        <v>-75</v>
      </c>
      <c r="G15" s="60">
        <f>C15/12*-1</f>
        <v>0</v>
      </c>
      <c r="H15" s="51">
        <f t="shared" si="1"/>
        <v>0</v>
      </c>
      <c r="I15" s="64">
        <f t="shared" si="0"/>
        <v>75</v>
      </c>
    </row>
    <row r="16" spans="1:11" x14ac:dyDescent="0.2">
      <c r="A16" s="84" t="s">
        <v>95</v>
      </c>
      <c r="B16" s="120">
        <v>50</v>
      </c>
      <c r="C16" s="120">
        <v>0</v>
      </c>
      <c r="D16" s="18" t="s">
        <v>5</v>
      </c>
      <c r="E16" s="8">
        <f t="shared" si="2"/>
        <v>-4.166666666666667</v>
      </c>
      <c r="F16" s="51">
        <f t="shared" si="1"/>
        <v>-50</v>
      </c>
      <c r="G16" s="60">
        <f t="shared" ref="G16:G17" si="6">C16/12*-1</f>
        <v>0</v>
      </c>
      <c r="H16" s="51">
        <f t="shared" si="1"/>
        <v>0</v>
      </c>
      <c r="I16" s="64">
        <f t="shared" si="0"/>
        <v>50</v>
      </c>
    </row>
    <row r="17" spans="1:9" x14ac:dyDescent="0.2">
      <c r="A17" s="84" t="s">
        <v>96</v>
      </c>
      <c r="B17" s="120">
        <v>250</v>
      </c>
      <c r="C17" s="120">
        <v>0</v>
      </c>
      <c r="D17" s="18" t="s">
        <v>5</v>
      </c>
      <c r="E17" s="8">
        <f t="shared" si="2"/>
        <v>-20.833333333333332</v>
      </c>
      <c r="F17" s="51">
        <f t="shared" si="1"/>
        <v>-250</v>
      </c>
      <c r="G17" s="60">
        <f t="shared" si="6"/>
        <v>0</v>
      </c>
      <c r="H17" s="51">
        <f t="shared" si="1"/>
        <v>0</v>
      </c>
      <c r="I17" s="64">
        <f t="shared" si="0"/>
        <v>250</v>
      </c>
    </row>
    <row r="18" spans="1:9" x14ac:dyDescent="0.2">
      <c r="A18" s="84" t="s">
        <v>67</v>
      </c>
      <c r="B18" s="120">
        <v>100</v>
      </c>
      <c r="C18" s="120">
        <v>100</v>
      </c>
      <c r="D18" s="18" t="s">
        <v>5</v>
      </c>
      <c r="E18" s="8">
        <f t="shared" si="2"/>
        <v>-8.3333333333333339</v>
      </c>
      <c r="F18" s="51">
        <f t="shared" si="1"/>
        <v>-100</v>
      </c>
      <c r="G18" s="60">
        <f>C18/12*-1</f>
        <v>-8.3333333333333339</v>
      </c>
      <c r="H18" s="51">
        <f t="shared" si="1"/>
        <v>-100</v>
      </c>
      <c r="I18" s="64">
        <f t="shared" si="0"/>
        <v>0</v>
      </c>
    </row>
    <row r="19" spans="1:9" x14ac:dyDescent="0.2">
      <c r="A19" s="84" t="s">
        <v>129</v>
      </c>
      <c r="B19" s="120">
        <v>1000</v>
      </c>
      <c r="C19" s="120">
        <v>1000</v>
      </c>
      <c r="D19" s="18" t="s">
        <v>5</v>
      </c>
      <c r="E19" s="8">
        <f t="shared" si="2"/>
        <v>-83.333333333333329</v>
      </c>
      <c r="F19" s="51">
        <f t="shared" si="1"/>
        <v>-1000</v>
      </c>
      <c r="G19" s="60">
        <f>C19/12*-1</f>
        <v>-83.333333333333329</v>
      </c>
      <c r="H19" s="51">
        <f t="shared" ref="H19" si="7">G19*12</f>
        <v>-1000</v>
      </c>
      <c r="I19" s="64">
        <f t="shared" si="0"/>
        <v>0</v>
      </c>
    </row>
    <row r="20" spans="1:9" x14ac:dyDescent="0.2">
      <c r="A20" s="84" t="s">
        <v>13</v>
      </c>
      <c r="B20" s="120">
        <v>150</v>
      </c>
      <c r="C20" s="120">
        <v>0</v>
      </c>
      <c r="D20" s="18" t="s">
        <v>5</v>
      </c>
      <c r="E20" s="8">
        <f t="shared" si="2"/>
        <v>-12.5</v>
      </c>
      <c r="F20" s="51">
        <f t="shared" si="1"/>
        <v>-150</v>
      </c>
      <c r="G20" s="60">
        <f>C20/12*-1</f>
        <v>0</v>
      </c>
      <c r="H20" s="51">
        <f t="shared" si="1"/>
        <v>0</v>
      </c>
      <c r="I20" s="64">
        <f t="shared" si="0"/>
        <v>150</v>
      </c>
    </row>
    <row r="21" spans="1:9" x14ac:dyDescent="0.2">
      <c r="A21" s="84" t="s">
        <v>33</v>
      </c>
      <c r="B21" s="120">
        <v>300</v>
      </c>
      <c r="C21" s="120">
        <v>0</v>
      </c>
      <c r="D21" s="18" t="s">
        <v>5</v>
      </c>
      <c r="E21" s="8">
        <f t="shared" si="2"/>
        <v>-25</v>
      </c>
      <c r="F21" s="51">
        <f t="shared" si="1"/>
        <v>-300</v>
      </c>
      <c r="G21" s="60">
        <f>C21/12*-1</f>
        <v>0</v>
      </c>
      <c r="H21" s="51">
        <f t="shared" si="1"/>
        <v>0</v>
      </c>
      <c r="I21" s="64">
        <f t="shared" si="0"/>
        <v>300</v>
      </c>
    </row>
    <row r="22" spans="1:9" x14ac:dyDescent="0.2">
      <c r="A22" s="87"/>
      <c r="B22" s="45"/>
      <c r="C22" s="45"/>
      <c r="D22" s="32"/>
      <c r="E22" s="33"/>
      <c r="F22" s="58"/>
      <c r="G22" s="105"/>
      <c r="H22" s="57"/>
      <c r="I22" s="65"/>
    </row>
    <row r="23" spans="1:9" x14ac:dyDescent="0.2">
      <c r="A23" s="88" t="s">
        <v>22</v>
      </c>
      <c r="B23" s="89"/>
      <c r="C23" s="89"/>
      <c r="D23" s="36"/>
      <c r="E23" s="31">
        <f>SUM(E5:E22)</f>
        <v>-1405.4166666666665</v>
      </c>
      <c r="F23" s="54">
        <f>SUM(F5:F22)</f>
        <v>-16865</v>
      </c>
      <c r="G23" s="106">
        <f>SUM(G5:G22)</f>
        <v>-1177.4999999999998</v>
      </c>
      <c r="H23" s="54">
        <f>SUM(H5:H22)</f>
        <v>-14130</v>
      </c>
      <c r="I23" s="64">
        <f>SUM(I5:I22)</f>
        <v>2735</v>
      </c>
    </row>
    <row r="24" spans="1:9" x14ac:dyDescent="0.2">
      <c r="A24" s="88"/>
      <c r="B24" s="89"/>
      <c r="C24" s="89"/>
      <c r="D24" s="36"/>
      <c r="E24" s="31"/>
      <c r="F24" s="54"/>
      <c r="G24" s="107"/>
      <c r="H24" s="50"/>
      <c r="I24" s="66"/>
    </row>
    <row r="25" spans="1:9" x14ac:dyDescent="0.2">
      <c r="A25" s="82" t="s">
        <v>111</v>
      </c>
      <c r="B25" s="85"/>
      <c r="C25" s="85"/>
      <c r="D25" s="18"/>
      <c r="E25" s="8"/>
      <c r="F25" s="51"/>
      <c r="G25" s="107"/>
      <c r="H25" s="50"/>
      <c r="I25" s="66"/>
    </row>
    <row r="26" spans="1:9" x14ac:dyDescent="0.2">
      <c r="A26" s="84" t="s">
        <v>133</v>
      </c>
      <c r="B26" s="120">
        <v>600</v>
      </c>
      <c r="C26" s="120">
        <v>0</v>
      </c>
      <c r="D26" s="18" t="s">
        <v>5</v>
      </c>
      <c r="E26" s="8"/>
      <c r="F26" s="51">
        <f>B26*-1</f>
        <v>-600</v>
      </c>
      <c r="G26" s="107"/>
      <c r="H26" s="51">
        <f t="shared" ref="H26:H44" si="8">C26*-1</f>
        <v>0</v>
      </c>
      <c r="I26" s="64">
        <f>H26-F26</f>
        <v>600</v>
      </c>
    </row>
    <row r="27" spans="1:9" x14ac:dyDescent="0.2">
      <c r="A27" s="84" t="s">
        <v>132</v>
      </c>
      <c r="B27" s="120">
        <v>1500</v>
      </c>
      <c r="C27" s="120">
        <v>0</v>
      </c>
      <c r="D27" s="18" t="s">
        <v>5</v>
      </c>
      <c r="E27" s="8"/>
      <c r="F27" s="51">
        <f t="shared" ref="F27:F44" si="9">B27*-1</f>
        <v>-1500</v>
      </c>
      <c r="G27" s="107"/>
      <c r="H27" s="51">
        <f t="shared" si="8"/>
        <v>0</v>
      </c>
      <c r="I27" s="64">
        <f t="shared" ref="I27:I44" si="10">H27-F27</f>
        <v>1500</v>
      </c>
    </row>
    <row r="28" spans="1:9" x14ac:dyDescent="0.2">
      <c r="A28" s="84" t="s">
        <v>114</v>
      </c>
      <c r="B28" s="120">
        <v>150</v>
      </c>
      <c r="C28" s="120">
        <v>0</v>
      </c>
      <c r="D28" s="18" t="s">
        <v>5</v>
      </c>
      <c r="E28" s="8"/>
      <c r="F28" s="51">
        <f t="shared" si="9"/>
        <v>-150</v>
      </c>
      <c r="G28" s="107"/>
      <c r="H28" s="51">
        <f t="shared" si="8"/>
        <v>0</v>
      </c>
      <c r="I28" s="64">
        <f t="shared" si="10"/>
        <v>150</v>
      </c>
    </row>
    <row r="29" spans="1:9" x14ac:dyDescent="0.2">
      <c r="A29" s="84" t="s">
        <v>82</v>
      </c>
      <c r="B29" s="120">
        <v>500</v>
      </c>
      <c r="C29" s="120">
        <v>0</v>
      </c>
      <c r="D29" s="18" t="s">
        <v>5</v>
      </c>
      <c r="E29" s="8"/>
      <c r="F29" s="51">
        <f t="shared" si="9"/>
        <v>-500</v>
      </c>
      <c r="G29" s="107"/>
      <c r="H29" s="51">
        <f t="shared" si="8"/>
        <v>0</v>
      </c>
      <c r="I29" s="64">
        <f t="shared" si="10"/>
        <v>500</v>
      </c>
    </row>
    <row r="30" spans="1:9" x14ac:dyDescent="0.2">
      <c r="A30" s="84" t="s">
        <v>115</v>
      </c>
      <c r="B30" s="120">
        <v>0</v>
      </c>
      <c r="C30" s="120">
        <v>0</v>
      </c>
      <c r="D30" s="18" t="s">
        <v>5</v>
      </c>
      <c r="E30" s="8"/>
      <c r="F30" s="51">
        <f t="shared" si="9"/>
        <v>0</v>
      </c>
      <c r="G30" s="107"/>
      <c r="H30" s="51">
        <f t="shared" si="8"/>
        <v>0</v>
      </c>
      <c r="I30" s="64">
        <f>H30-F30</f>
        <v>0</v>
      </c>
    </row>
    <row r="31" spans="1:9" x14ac:dyDescent="0.2">
      <c r="A31" s="181" t="s">
        <v>115</v>
      </c>
      <c r="B31" s="120">
        <v>0</v>
      </c>
      <c r="C31" s="120">
        <v>0</v>
      </c>
      <c r="D31" s="18" t="s">
        <v>5</v>
      </c>
      <c r="E31" s="8"/>
      <c r="F31" s="51">
        <f t="shared" si="9"/>
        <v>0</v>
      </c>
      <c r="G31" s="107"/>
      <c r="H31" s="51">
        <f t="shared" si="8"/>
        <v>0</v>
      </c>
      <c r="I31" s="64">
        <f t="shared" si="10"/>
        <v>0</v>
      </c>
    </row>
    <row r="32" spans="1:9" x14ac:dyDescent="0.2">
      <c r="A32" s="181" t="s">
        <v>101</v>
      </c>
      <c r="B32" s="120">
        <v>1500</v>
      </c>
      <c r="C32" s="120">
        <v>0</v>
      </c>
      <c r="D32" s="18" t="s">
        <v>5</v>
      </c>
      <c r="E32" s="8"/>
      <c r="F32" s="51">
        <f t="shared" si="9"/>
        <v>-1500</v>
      </c>
      <c r="G32" s="107"/>
      <c r="H32" s="51">
        <f t="shared" si="8"/>
        <v>0</v>
      </c>
      <c r="I32" s="64">
        <f t="shared" si="10"/>
        <v>1500</v>
      </c>
    </row>
    <row r="33" spans="1:9" x14ac:dyDescent="0.2">
      <c r="A33" s="181" t="s">
        <v>106</v>
      </c>
      <c r="B33" s="120">
        <v>0</v>
      </c>
      <c r="C33" s="120">
        <v>0</v>
      </c>
      <c r="D33" s="18" t="s">
        <v>5</v>
      </c>
      <c r="E33" s="8"/>
      <c r="F33" s="51">
        <f t="shared" si="9"/>
        <v>0</v>
      </c>
      <c r="G33" s="107"/>
      <c r="H33" s="51">
        <f t="shared" si="8"/>
        <v>0</v>
      </c>
      <c r="I33" s="64">
        <f t="shared" si="10"/>
        <v>0</v>
      </c>
    </row>
    <row r="34" spans="1:9" x14ac:dyDescent="0.2">
      <c r="A34" s="2" t="s">
        <v>181</v>
      </c>
      <c r="B34" s="120">
        <v>250</v>
      </c>
      <c r="C34" s="120">
        <v>0</v>
      </c>
      <c r="D34" s="18" t="s">
        <v>5</v>
      </c>
      <c r="E34" s="8"/>
      <c r="F34" s="51">
        <f t="shared" si="9"/>
        <v>-250</v>
      </c>
      <c r="G34" s="107"/>
      <c r="H34" s="51">
        <f t="shared" si="8"/>
        <v>0</v>
      </c>
      <c r="I34" s="64">
        <f>H34-F34</f>
        <v>250</v>
      </c>
    </row>
    <row r="35" spans="1:9" x14ac:dyDescent="0.2">
      <c r="A35" s="84" t="s">
        <v>15</v>
      </c>
      <c r="B35" s="120">
        <v>0</v>
      </c>
      <c r="C35" s="120">
        <v>0</v>
      </c>
      <c r="D35" s="18" t="s">
        <v>5</v>
      </c>
      <c r="E35" s="8"/>
      <c r="F35" s="51">
        <f t="shared" si="9"/>
        <v>0</v>
      </c>
      <c r="G35" s="107"/>
      <c r="H35" s="51">
        <f t="shared" si="8"/>
        <v>0</v>
      </c>
      <c r="I35" s="64">
        <f t="shared" si="10"/>
        <v>0</v>
      </c>
    </row>
    <row r="36" spans="1:9" x14ac:dyDescent="0.2">
      <c r="A36" s="84" t="s">
        <v>116</v>
      </c>
      <c r="B36" s="120">
        <v>600</v>
      </c>
      <c r="C36" s="120">
        <v>0</v>
      </c>
      <c r="D36" s="18" t="s">
        <v>5</v>
      </c>
      <c r="E36" s="8"/>
      <c r="F36" s="51">
        <f t="shared" si="9"/>
        <v>-600</v>
      </c>
      <c r="G36" s="107"/>
      <c r="H36" s="51">
        <f t="shared" si="8"/>
        <v>0</v>
      </c>
      <c r="I36" s="64">
        <f t="shared" si="10"/>
        <v>600</v>
      </c>
    </row>
    <row r="37" spans="1:9" x14ac:dyDescent="0.2">
      <c r="A37" s="84" t="s">
        <v>115</v>
      </c>
      <c r="B37" s="120">
        <v>0</v>
      </c>
      <c r="C37" s="120">
        <v>0</v>
      </c>
      <c r="D37" s="18" t="s">
        <v>5</v>
      </c>
      <c r="E37" s="8"/>
      <c r="F37" s="51">
        <f t="shared" si="9"/>
        <v>0</v>
      </c>
      <c r="G37" s="107"/>
      <c r="H37" s="51">
        <f t="shared" si="8"/>
        <v>0</v>
      </c>
      <c r="I37" s="64">
        <f t="shared" si="10"/>
        <v>0</v>
      </c>
    </row>
    <row r="38" spans="1:9" x14ac:dyDescent="0.2">
      <c r="A38" s="84" t="s">
        <v>16</v>
      </c>
      <c r="B38" s="120">
        <v>500</v>
      </c>
      <c r="C38" s="120">
        <v>0</v>
      </c>
      <c r="D38" s="18" t="s">
        <v>5</v>
      </c>
      <c r="E38" s="8"/>
      <c r="F38" s="51">
        <f t="shared" si="9"/>
        <v>-500</v>
      </c>
      <c r="G38" s="107"/>
      <c r="H38" s="51">
        <f t="shared" si="8"/>
        <v>0</v>
      </c>
      <c r="I38" s="64">
        <f t="shared" si="10"/>
        <v>500</v>
      </c>
    </row>
    <row r="39" spans="1:9" x14ac:dyDescent="0.2">
      <c r="A39" s="181" t="s">
        <v>97</v>
      </c>
      <c r="B39" s="120">
        <v>300</v>
      </c>
      <c r="C39" s="120">
        <v>0</v>
      </c>
      <c r="D39" s="18" t="s">
        <v>5</v>
      </c>
      <c r="E39" s="8"/>
      <c r="F39" s="51">
        <f t="shared" si="9"/>
        <v>-300</v>
      </c>
      <c r="G39" s="107"/>
      <c r="H39" s="51">
        <f t="shared" si="8"/>
        <v>0</v>
      </c>
      <c r="I39" s="64">
        <f t="shared" si="10"/>
        <v>300</v>
      </c>
    </row>
    <row r="40" spans="1:9" x14ac:dyDescent="0.2">
      <c r="A40" s="181" t="s">
        <v>98</v>
      </c>
      <c r="B40" s="120">
        <v>200</v>
      </c>
      <c r="C40" s="120">
        <v>0</v>
      </c>
      <c r="D40" s="18" t="s">
        <v>5</v>
      </c>
      <c r="E40" s="8"/>
      <c r="F40" s="51">
        <f t="shared" si="9"/>
        <v>-200</v>
      </c>
      <c r="G40" s="107"/>
      <c r="H40" s="51">
        <f t="shared" si="8"/>
        <v>0</v>
      </c>
      <c r="I40" s="64">
        <f t="shared" si="10"/>
        <v>200</v>
      </c>
    </row>
    <row r="41" spans="1:9" ht="30" x14ac:dyDescent="0.2">
      <c r="A41" s="182" t="s">
        <v>99</v>
      </c>
      <c r="B41" s="120">
        <v>100</v>
      </c>
      <c r="C41" s="120">
        <v>0</v>
      </c>
      <c r="D41" s="18" t="s">
        <v>5</v>
      </c>
      <c r="E41" s="8"/>
      <c r="F41" s="51">
        <f t="shared" si="9"/>
        <v>-100</v>
      </c>
      <c r="G41" s="107"/>
      <c r="H41" s="51">
        <f t="shared" si="8"/>
        <v>0</v>
      </c>
      <c r="I41" s="64">
        <f t="shared" si="10"/>
        <v>100</v>
      </c>
    </row>
    <row r="42" spans="1:9" x14ac:dyDescent="0.2">
      <c r="A42" s="181" t="s">
        <v>100</v>
      </c>
      <c r="B42" s="120">
        <v>200</v>
      </c>
      <c r="C42" s="120">
        <v>0</v>
      </c>
      <c r="D42" s="18" t="s">
        <v>5</v>
      </c>
      <c r="E42" s="8"/>
      <c r="F42" s="51">
        <f t="shared" si="9"/>
        <v>-200</v>
      </c>
      <c r="G42" s="107"/>
      <c r="H42" s="51">
        <f t="shared" si="8"/>
        <v>0</v>
      </c>
      <c r="I42" s="64">
        <f t="shared" si="10"/>
        <v>200</v>
      </c>
    </row>
    <row r="43" spans="1:9" x14ac:dyDescent="0.2">
      <c r="A43" s="84" t="s">
        <v>115</v>
      </c>
      <c r="B43" s="120">
        <v>0</v>
      </c>
      <c r="C43" s="120">
        <v>0</v>
      </c>
      <c r="D43" s="18" t="s">
        <v>5</v>
      </c>
      <c r="E43" s="8"/>
      <c r="F43" s="51">
        <f t="shared" si="9"/>
        <v>0</v>
      </c>
      <c r="G43" s="107"/>
      <c r="H43" s="51">
        <f t="shared" si="8"/>
        <v>0</v>
      </c>
      <c r="I43" s="64">
        <f t="shared" si="10"/>
        <v>0</v>
      </c>
    </row>
    <row r="44" spans="1:9" x14ac:dyDescent="0.2">
      <c r="A44" s="84" t="s">
        <v>47</v>
      </c>
      <c r="B44" s="120">
        <v>100</v>
      </c>
      <c r="C44" s="120">
        <v>0</v>
      </c>
      <c r="D44" s="18" t="s">
        <v>5</v>
      </c>
      <c r="E44" s="8"/>
      <c r="F44" s="51">
        <f t="shared" si="9"/>
        <v>-100</v>
      </c>
      <c r="G44" s="107"/>
      <c r="H44" s="51">
        <f t="shared" si="8"/>
        <v>0</v>
      </c>
      <c r="I44" s="64">
        <f t="shared" si="10"/>
        <v>100</v>
      </c>
    </row>
    <row r="45" spans="1:9" x14ac:dyDescent="0.2">
      <c r="A45" s="87"/>
      <c r="B45" s="32"/>
      <c r="C45" s="32"/>
      <c r="D45" s="32"/>
      <c r="E45" s="33"/>
      <c r="F45" s="58"/>
      <c r="G45" s="105"/>
      <c r="H45" s="58"/>
      <c r="I45" s="65"/>
    </row>
    <row r="46" spans="1:9" x14ac:dyDescent="0.2">
      <c r="A46" s="88" t="s">
        <v>23</v>
      </c>
      <c r="B46" s="36"/>
      <c r="C46" s="36"/>
      <c r="D46" s="36"/>
      <c r="E46" s="31"/>
      <c r="F46" s="54">
        <f>SUM(F26:F45)</f>
        <v>-6500</v>
      </c>
      <c r="G46" s="107"/>
      <c r="H46" s="54">
        <f>SUM(H26:H45)</f>
        <v>0</v>
      </c>
      <c r="I46" s="64">
        <f>SUM(I26:I45)</f>
        <v>6500</v>
      </c>
    </row>
    <row r="47" spans="1:9" ht="16" thickBot="1" x14ac:dyDescent="0.25">
      <c r="A47" s="90"/>
      <c r="B47" s="4"/>
      <c r="C47" s="4"/>
      <c r="D47" s="4"/>
      <c r="E47" s="9"/>
      <c r="F47" s="91"/>
      <c r="G47" s="108"/>
      <c r="H47" s="55"/>
      <c r="I47" s="67"/>
    </row>
    <row r="48" spans="1:9" ht="16" thickTop="1" x14ac:dyDescent="0.2">
      <c r="A48" s="92" t="s">
        <v>7</v>
      </c>
      <c r="B48" s="93"/>
      <c r="C48" s="93"/>
      <c r="D48" s="93"/>
      <c r="E48" s="10">
        <f>E23</f>
        <v>-1405.4166666666665</v>
      </c>
      <c r="F48" s="56">
        <f>F23+F46</f>
        <v>-23365</v>
      </c>
      <c r="G48" s="61">
        <f>G23</f>
        <v>-1177.4999999999998</v>
      </c>
      <c r="H48" s="56">
        <f>H23+H46</f>
        <v>-14130</v>
      </c>
      <c r="I48" s="68">
        <f>I23+I46</f>
        <v>9235</v>
      </c>
    </row>
    <row r="49" spans="1:9" x14ac:dyDescent="0.2">
      <c r="A49" s="92"/>
      <c r="B49" s="93"/>
      <c r="C49" s="93"/>
      <c r="D49" s="93"/>
      <c r="E49" s="10"/>
      <c r="F49" s="56"/>
      <c r="G49" s="105"/>
      <c r="H49" s="57"/>
      <c r="I49" s="65"/>
    </row>
    <row r="50" spans="1:9" ht="16" thickBot="1" x14ac:dyDescent="0.25">
      <c r="A50" s="92"/>
      <c r="B50" s="93"/>
      <c r="C50" s="93"/>
      <c r="D50" s="93"/>
      <c r="E50" s="213" t="s">
        <v>51</v>
      </c>
      <c r="F50" s="214"/>
      <c r="G50" s="215" t="s">
        <v>52</v>
      </c>
      <c r="H50" s="214"/>
      <c r="I50" s="65"/>
    </row>
    <row r="51" spans="1:9" x14ac:dyDescent="0.2">
      <c r="A51" s="94" t="s">
        <v>10</v>
      </c>
      <c r="B51" s="11" t="s">
        <v>3</v>
      </c>
      <c r="C51" s="11"/>
      <c r="D51" s="11" t="s">
        <v>6</v>
      </c>
      <c r="E51" s="12" t="s">
        <v>11</v>
      </c>
      <c r="F51" s="49" t="s">
        <v>12</v>
      </c>
      <c r="G51" s="59" t="s">
        <v>11</v>
      </c>
      <c r="H51" s="49" t="s">
        <v>12</v>
      </c>
      <c r="I51" s="62" t="s">
        <v>55</v>
      </c>
    </row>
    <row r="52" spans="1:9" ht="16" x14ac:dyDescent="0.2">
      <c r="A52" s="82" t="s">
        <v>18</v>
      </c>
      <c r="B52" s="13"/>
      <c r="C52" s="13"/>
      <c r="D52" s="13"/>
      <c r="E52" s="7"/>
      <c r="F52" s="95"/>
      <c r="G52" s="107"/>
      <c r="H52" s="50"/>
      <c r="I52" s="66"/>
    </row>
    <row r="53" spans="1:9" x14ac:dyDescent="0.2">
      <c r="A53" s="84" t="s">
        <v>27</v>
      </c>
      <c r="B53" s="120">
        <v>350</v>
      </c>
      <c r="C53" s="120">
        <v>350</v>
      </c>
      <c r="D53" s="18" t="s">
        <v>5</v>
      </c>
      <c r="E53" s="8">
        <f>B53*($B$1-1)/12</f>
        <v>1400</v>
      </c>
      <c r="F53" s="51">
        <f>E53*12</f>
        <v>16800</v>
      </c>
      <c r="G53" s="60">
        <f>C53*($B$1-1)/12-(B2/12)</f>
        <v>1400</v>
      </c>
      <c r="H53" s="51">
        <f>G53*12</f>
        <v>16800</v>
      </c>
      <c r="I53" s="64">
        <f>H53-F53</f>
        <v>0</v>
      </c>
    </row>
    <row r="54" spans="1:9" x14ac:dyDescent="0.2">
      <c r="A54" s="84"/>
      <c r="B54" s="85"/>
      <c r="C54" s="85"/>
      <c r="D54" s="18"/>
      <c r="E54" s="8"/>
      <c r="F54" s="51"/>
      <c r="G54" s="105"/>
      <c r="H54" s="52"/>
      <c r="I54" s="65"/>
    </row>
    <row r="55" spans="1:9" x14ac:dyDescent="0.2">
      <c r="A55" s="96" t="s">
        <v>29</v>
      </c>
      <c r="B55" s="44"/>
      <c r="C55" s="44"/>
      <c r="D55" s="39"/>
      <c r="E55" s="40">
        <f>SUM(E53:E54)</f>
        <v>1400</v>
      </c>
      <c r="F55" s="53">
        <f>SUM(F53:F54)</f>
        <v>16800</v>
      </c>
      <c r="G55" s="109">
        <f>SUM(G53:G54)</f>
        <v>1400</v>
      </c>
      <c r="H55" s="53">
        <f>SUM(H53:H54)</f>
        <v>16800</v>
      </c>
      <c r="I55" s="69">
        <f>SUM(I53:I54)</f>
        <v>0</v>
      </c>
    </row>
    <row r="56" spans="1:9" x14ac:dyDescent="0.2">
      <c r="A56" s="88"/>
      <c r="B56" s="89"/>
      <c r="C56" s="89"/>
      <c r="D56" s="36"/>
      <c r="E56" s="31"/>
      <c r="F56" s="54"/>
      <c r="G56" s="107"/>
      <c r="H56" s="50"/>
      <c r="I56" s="66"/>
    </row>
    <row r="57" spans="1:9" x14ac:dyDescent="0.2">
      <c r="A57" s="82" t="s">
        <v>14</v>
      </c>
      <c r="B57" s="85"/>
      <c r="C57" s="85"/>
      <c r="D57" s="18"/>
      <c r="E57" s="8"/>
      <c r="F57" s="51"/>
      <c r="G57" s="107"/>
      <c r="H57" s="50"/>
      <c r="I57" s="66"/>
    </row>
    <row r="58" spans="1:9" x14ac:dyDescent="0.2">
      <c r="A58" s="84" t="s">
        <v>121</v>
      </c>
      <c r="B58" s="120">
        <v>1000</v>
      </c>
      <c r="C58" s="120"/>
      <c r="D58" s="18" t="s">
        <v>5</v>
      </c>
      <c r="E58" s="8"/>
      <c r="F58" s="51">
        <f>B58</f>
        <v>1000</v>
      </c>
      <c r="G58" s="107"/>
      <c r="H58" s="51">
        <f>C58</f>
        <v>0</v>
      </c>
      <c r="I58" s="64">
        <f>H58-F58</f>
        <v>-1000</v>
      </c>
    </row>
    <row r="59" spans="1:9" x14ac:dyDescent="0.2">
      <c r="A59" s="84" t="s">
        <v>182</v>
      </c>
      <c r="B59" s="120">
        <v>1000</v>
      </c>
      <c r="C59" s="120"/>
      <c r="D59" s="18" t="s">
        <v>5</v>
      </c>
      <c r="E59" s="8"/>
      <c r="F59" s="51">
        <f t="shared" ref="F59:F64" si="11">B59</f>
        <v>1000</v>
      </c>
      <c r="G59" s="107"/>
      <c r="H59" s="51">
        <f t="shared" ref="H59:H64" si="12">C59</f>
        <v>0</v>
      </c>
      <c r="I59" s="64">
        <f t="shared" ref="I59:I64" si="13">H59-F59</f>
        <v>-1000</v>
      </c>
    </row>
    <row r="60" spans="1:9" x14ac:dyDescent="0.2">
      <c r="A60" s="84" t="s">
        <v>64</v>
      </c>
      <c r="B60" s="120">
        <v>0</v>
      </c>
      <c r="C60" s="120"/>
      <c r="D60" s="18" t="s">
        <v>5</v>
      </c>
      <c r="E60" s="8"/>
      <c r="F60" s="51">
        <f t="shared" si="11"/>
        <v>0</v>
      </c>
      <c r="G60" s="107"/>
      <c r="H60" s="51">
        <f t="shared" si="12"/>
        <v>0</v>
      </c>
      <c r="I60" s="64">
        <f t="shared" si="13"/>
        <v>0</v>
      </c>
    </row>
    <row r="61" spans="1:9" x14ac:dyDescent="0.2">
      <c r="A61" s="84" t="s">
        <v>64</v>
      </c>
      <c r="B61" s="120">
        <v>0</v>
      </c>
      <c r="C61" s="120">
        <v>0</v>
      </c>
      <c r="D61" s="18" t="s">
        <v>5</v>
      </c>
      <c r="E61" s="8"/>
      <c r="F61" s="51">
        <f t="shared" si="11"/>
        <v>0</v>
      </c>
      <c r="G61" s="107"/>
      <c r="H61" s="51">
        <f t="shared" si="12"/>
        <v>0</v>
      </c>
      <c r="I61" s="64">
        <f t="shared" si="13"/>
        <v>0</v>
      </c>
    </row>
    <row r="62" spans="1:9" x14ac:dyDescent="0.2">
      <c r="A62" s="84" t="s">
        <v>132</v>
      </c>
      <c r="B62" s="120">
        <v>2000</v>
      </c>
      <c r="C62" s="120">
        <v>0</v>
      </c>
      <c r="D62" s="18" t="s">
        <v>5</v>
      </c>
      <c r="E62" s="8"/>
      <c r="F62" s="51">
        <f t="shared" si="11"/>
        <v>2000</v>
      </c>
      <c r="G62" s="107"/>
      <c r="H62" s="51">
        <f t="shared" si="12"/>
        <v>0</v>
      </c>
      <c r="I62" s="64">
        <f t="shared" si="13"/>
        <v>-2000</v>
      </c>
    </row>
    <row r="63" spans="1:9" x14ac:dyDescent="0.2">
      <c r="A63" s="84" t="s">
        <v>64</v>
      </c>
      <c r="B63" s="120">
        <v>0</v>
      </c>
      <c r="C63" s="120">
        <v>0</v>
      </c>
      <c r="D63" s="18" t="s">
        <v>5</v>
      </c>
      <c r="E63" s="8"/>
      <c r="F63" s="51">
        <f t="shared" si="11"/>
        <v>0</v>
      </c>
      <c r="G63" s="107"/>
      <c r="H63" s="51">
        <f t="shared" si="12"/>
        <v>0</v>
      </c>
      <c r="I63" s="64">
        <f t="shared" si="13"/>
        <v>0</v>
      </c>
    </row>
    <row r="64" spans="1:9" x14ac:dyDescent="0.2">
      <c r="A64" s="84" t="s">
        <v>46</v>
      </c>
      <c r="B64" s="120"/>
      <c r="C64" s="120"/>
      <c r="D64" s="18" t="s">
        <v>5</v>
      </c>
      <c r="E64" s="8"/>
      <c r="F64" s="51">
        <f t="shared" si="11"/>
        <v>0</v>
      </c>
      <c r="G64" s="107"/>
      <c r="H64" s="51">
        <f t="shared" si="12"/>
        <v>0</v>
      </c>
      <c r="I64" s="64">
        <f t="shared" si="13"/>
        <v>0</v>
      </c>
    </row>
    <row r="65" spans="1:9" x14ac:dyDescent="0.2">
      <c r="A65" s="84"/>
      <c r="B65" s="86"/>
      <c r="C65" s="86"/>
      <c r="D65" s="18"/>
      <c r="E65" s="8"/>
      <c r="F65" s="51"/>
      <c r="G65" s="107"/>
      <c r="H65" s="51"/>
      <c r="I65" s="66"/>
    </row>
    <row r="66" spans="1:9" x14ac:dyDescent="0.2">
      <c r="A66" s="88" t="s">
        <v>28</v>
      </c>
      <c r="B66" s="89"/>
      <c r="C66" s="89"/>
      <c r="D66" s="36"/>
      <c r="E66" s="31"/>
      <c r="F66" s="54">
        <f>SUM(F58:F65)</f>
        <v>4000</v>
      </c>
      <c r="G66" s="107"/>
      <c r="H66" s="54">
        <f>SUM(H58:H65)</f>
        <v>0</v>
      </c>
      <c r="I66" s="64">
        <f>SUM(I58:I65)</f>
        <v>-4000</v>
      </c>
    </row>
    <row r="67" spans="1:9" x14ac:dyDescent="0.2">
      <c r="A67" s="92" t="s">
        <v>8</v>
      </c>
      <c r="B67" s="93"/>
      <c r="C67" s="93"/>
      <c r="D67" s="93"/>
      <c r="E67" s="10">
        <f>SUM(E55,E66)</f>
        <v>1400</v>
      </c>
      <c r="F67" s="56">
        <f>SUM(F55,F66)</f>
        <v>20800</v>
      </c>
      <c r="G67" s="61">
        <f>SUM(G55,G66)</f>
        <v>1400</v>
      </c>
      <c r="H67" s="56">
        <f>SUM(H55,H66)</f>
        <v>16800</v>
      </c>
      <c r="I67" s="68">
        <f>I66+I55</f>
        <v>-4000</v>
      </c>
    </row>
    <row r="68" spans="1:9" ht="16" thickBot="1" x14ac:dyDescent="0.25">
      <c r="A68" s="97"/>
      <c r="B68" s="74"/>
      <c r="C68" s="74"/>
      <c r="D68" s="74"/>
      <c r="E68" s="75"/>
      <c r="F68" s="76"/>
      <c r="G68" s="110"/>
      <c r="H68" s="76"/>
      <c r="I68" s="70"/>
    </row>
    <row r="69" spans="1:9" x14ac:dyDescent="0.2">
      <c r="A69" s="98" t="s">
        <v>45</v>
      </c>
      <c r="E69" s="72">
        <f>E67+E48</f>
        <v>-5.4166666666665151</v>
      </c>
      <c r="F69" s="73">
        <f>F67+F48</f>
        <v>-2565</v>
      </c>
      <c r="G69" s="111">
        <f>G67+G48</f>
        <v>222.50000000000023</v>
      </c>
      <c r="H69" s="73">
        <f>H67+H48</f>
        <v>2670</v>
      </c>
      <c r="I69" s="71">
        <f>I67+I48</f>
        <v>5235</v>
      </c>
    </row>
    <row r="70" spans="1:9" ht="16" thickBot="1" x14ac:dyDescent="0.25">
      <c r="A70" s="99" t="s">
        <v>117</v>
      </c>
      <c r="B70" s="100"/>
      <c r="C70" s="100"/>
      <c r="D70" s="100"/>
      <c r="E70" s="101"/>
      <c r="F70" s="102">
        <f>F69</f>
        <v>-2565</v>
      </c>
      <c r="G70" s="112"/>
      <c r="H70" s="113">
        <f>H69</f>
        <v>2670</v>
      </c>
      <c r="I70" s="117">
        <f>H70-F70</f>
        <v>5235</v>
      </c>
    </row>
    <row r="71" spans="1:9" x14ac:dyDescent="0.2">
      <c r="A71" s="38"/>
      <c r="E71" s="5"/>
      <c r="F71" s="5"/>
    </row>
    <row r="72" spans="1:9" ht="16" x14ac:dyDescent="0.2">
      <c r="A72" s="2" t="s">
        <v>17</v>
      </c>
      <c r="E72" s="2" t="s">
        <v>35</v>
      </c>
    </row>
    <row r="73" spans="1:9" ht="16" x14ac:dyDescent="0.2">
      <c r="A73" s="2" t="s">
        <v>37</v>
      </c>
      <c r="E73" s="2" t="s">
        <v>42</v>
      </c>
      <c r="H73" s="29"/>
    </row>
    <row r="74" spans="1:9" ht="16" x14ac:dyDescent="0.2">
      <c r="A74" s="2" t="s">
        <v>36</v>
      </c>
      <c r="E74" s="2" t="s">
        <v>44</v>
      </c>
      <c r="G74" s="29"/>
    </row>
    <row r="75" spans="1:9" ht="16" x14ac:dyDescent="0.2">
      <c r="A75" s="2" t="s">
        <v>34</v>
      </c>
      <c r="E75" s="2"/>
    </row>
  </sheetData>
  <sheetProtection selectLockedCells="1"/>
  <mergeCells count="4">
    <mergeCell ref="E2:F2"/>
    <mergeCell ref="G2:H2"/>
    <mergeCell ref="E50:F50"/>
    <mergeCell ref="G50:H50"/>
  </mergeCells>
  <conditionalFormatting sqref="F69:F70 H69:I70">
    <cfRule type="cellIs" dxfId="9" priority="1" operator="greaterThan">
      <formula>0</formula>
    </cfRule>
    <cfRule type="cellIs" dxfId="8" priority="2" operator="lessThan">
      <formula>0</formula>
    </cfRule>
  </conditionalFormatting>
  <conditionalFormatting sqref="I5:I21">
    <cfRule type="cellIs" dxfId="7" priority="11" operator="greaterThan">
      <formula>0</formula>
    </cfRule>
    <cfRule type="cellIs" dxfId="6" priority="12" operator="lessThan">
      <formula>0</formula>
    </cfRule>
  </conditionalFormatting>
  <conditionalFormatting sqref="I23 I26:I44 I46">
    <cfRule type="cellIs" dxfId="5" priority="9" operator="greaterThan">
      <formula>0</formula>
    </cfRule>
    <cfRule type="cellIs" dxfId="4" priority="10" operator="lessThan">
      <formula>0</formula>
    </cfRule>
  </conditionalFormatting>
  <conditionalFormatting sqref="I48">
    <cfRule type="cellIs" dxfId="3" priority="7" operator="greaterThan">
      <formula>0</formula>
    </cfRule>
    <cfRule type="cellIs" dxfId="2" priority="8" operator="lessThan">
      <formula>0</formula>
    </cfRule>
  </conditionalFormatting>
  <conditionalFormatting sqref="I53 I55 I58:I67">
    <cfRule type="cellIs" dxfId="1" priority="5" operator="greaterThan">
      <formula>0</formula>
    </cfRule>
    <cfRule type="cellIs" dxfId="0" priority="6" operator="lessThan">
      <formula>0</formula>
    </cfRule>
  </conditionalFormatting>
  <printOptions horizontalCentered="1"/>
  <pageMargins left="0.25" right="0.25" top="0.99124999999999996" bottom="0.2" header="0.29375000000000001" footer="0.3"/>
  <pageSetup scale="64" orientation="portrait" cellComments="atEnd" r:id="rId1"/>
  <headerFooter>
    <oddHeader>&amp;C&amp;"+,Bold"&amp;20Financial Reporting for Masonic Year 2022 -2023
Summary
&amp;11Prepared by: Worshipful Master J. Oglesby, Jr.&amp;R&amp;G</oddHead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2BD73-D14A-492E-A54F-AAC13FCD244B}">
  <dimension ref="A1:H300"/>
  <sheetViews>
    <sheetView workbookViewId="0">
      <pane ySplit="1" topLeftCell="A2" activePane="bottomLeft" state="frozen"/>
      <selection pane="bottomLeft" activeCell="A2" sqref="A2:H117"/>
    </sheetView>
  </sheetViews>
  <sheetFormatPr baseColWidth="10" defaultColWidth="8.83203125" defaultRowHeight="15" x14ac:dyDescent="0.2"/>
  <cols>
    <col min="1" max="1" width="10.5" style="162" bestFit="1" customWidth="1"/>
    <col min="2" max="2" width="18.83203125" style="163" bestFit="1" customWidth="1"/>
    <col min="3" max="3" width="19.5" style="163" bestFit="1" customWidth="1"/>
    <col min="4" max="4" width="17.1640625" style="164" bestFit="1" customWidth="1"/>
    <col min="5" max="5" width="18.5" style="164" bestFit="1" customWidth="1"/>
    <col min="6" max="6" width="33.1640625" style="170" bestFit="1" customWidth="1"/>
    <col min="7" max="7" width="33" style="165" customWidth="1"/>
    <col min="8" max="8" width="10.5" style="166" bestFit="1" customWidth="1"/>
  </cols>
  <sheetData>
    <row r="1" spans="1:8" ht="16" thickBot="1" x14ac:dyDescent="0.25">
      <c r="A1" s="143" t="s">
        <v>84</v>
      </c>
      <c r="B1" s="144" t="s">
        <v>88</v>
      </c>
      <c r="C1" s="144" t="s">
        <v>89</v>
      </c>
      <c r="D1" s="145" t="s">
        <v>83</v>
      </c>
      <c r="E1" s="145" t="s">
        <v>90</v>
      </c>
      <c r="F1" s="171" t="s">
        <v>92</v>
      </c>
      <c r="G1" s="146" t="s">
        <v>91</v>
      </c>
      <c r="H1" s="146" t="s">
        <v>86</v>
      </c>
    </row>
    <row r="2" spans="1:8" x14ac:dyDescent="0.2">
      <c r="A2" s="147"/>
      <c r="B2" s="148"/>
      <c r="C2" s="148"/>
      <c r="D2" s="149"/>
      <c r="E2" s="149"/>
      <c r="F2" s="167"/>
      <c r="G2" s="150"/>
      <c r="H2" s="151"/>
    </row>
    <row r="3" spans="1:8" x14ac:dyDescent="0.2">
      <c r="A3" s="152"/>
      <c r="B3" s="153"/>
      <c r="C3" s="153"/>
      <c r="D3" s="154"/>
      <c r="E3" s="154"/>
      <c r="F3" s="168"/>
      <c r="G3" s="155"/>
      <c r="H3" s="156"/>
    </row>
    <row r="4" spans="1:8" x14ac:dyDescent="0.2">
      <c r="A4" s="157"/>
      <c r="B4" s="158"/>
      <c r="C4" s="158"/>
      <c r="D4" s="159"/>
      <c r="E4" s="159"/>
      <c r="F4" s="169"/>
      <c r="G4" s="160"/>
      <c r="H4" s="161"/>
    </row>
    <row r="5" spans="1:8" x14ac:dyDescent="0.2">
      <c r="A5" s="152"/>
      <c r="B5" s="153"/>
      <c r="C5" s="153"/>
      <c r="D5" s="154"/>
      <c r="E5" s="154"/>
      <c r="F5" s="168"/>
      <c r="G5" s="155"/>
      <c r="H5" s="156"/>
    </row>
    <row r="6" spans="1:8" x14ac:dyDescent="0.2">
      <c r="A6" s="157"/>
      <c r="B6" s="158"/>
      <c r="C6" s="158"/>
      <c r="D6" s="159"/>
      <c r="E6" s="159"/>
      <c r="F6" s="169"/>
      <c r="G6" s="160"/>
      <c r="H6" s="161"/>
    </row>
    <row r="7" spans="1:8" x14ac:dyDescent="0.2">
      <c r="A7" s="152"/>
      <c r="B7" s="153"/>
      <c r="C7" s="153"/>
      <c r="D7" s="154"/>
      <c r="E7" s="154"/>
      <c r="F7" s="168"/>
      <c r="G7" s="155"/>
      <c r="H7" s="156"/>
    </row>
    <row r="8" spans="1:8" x14ac:dyDescent="0.2">
      <c r="A8" s="157"/>
      <c r="B8" s="158"/>
      <c r="C8" s="158"/>
      <c r="D8" s="159"/>
      <c r="E8" s="159"/>
      <c r="F8" s="169"/>
      <c r="G8" s="160"/>
      <c r="H8" s="161"/>
    </row>
    <row r="9" spans="1:8" x14ac:dyDescent="0.2">
      <c r="A9" s="152"/>
      <c r="B9" s="153"/>
      <c r="C9" s="153"/>
      <c r="D9" s="154"/>
      <c r="E9" s="154"/>
      <c r="F9" s="168"/>
      <c r="G9" s="155"/>
      <c r="H9" s="156"/>
    </row>
    <row r="10" spans="1:8" x14ac:dyDescent="0.2">
      <c r="A10" s="157"/>
      <c r="B10" s="158"/>
      <c r="C10" s="158"/>
      <c r="D10" s="159"/>
      <c r="E10" s="159"/>
      <c r="F10" s="169"/>
      <c r="G10" s="160"/>
      <c r="H10" s="161"/>
    </row>
    <row r="11" spans="1:8" x14ac:dyDescent="0.2">
      <c r="A11" s="152"/>
      <c r="B11" s="153"/>
      <c r="C11" s="153"/>
      <c r="D11" s="154"/>
      <c r="E11" s="154"/>
      <c r="F11" s="168"/>
      <c r="G11" s="155"/>
      <c r="H11" s="156"/>
    </row>
    <row r="12" spans="1:8" x14ac:dyDescent="0.2">
      <c r="A12" s="157"/>
      <c r="B12" s="158"/>
      <c r="C12" s="158"/>
      <c r="D12" s="159"/>
      <c r="E12" s="159"/>
      <c r="F12" s="169"/>
      <c r="G12" s="160"/>
      <c r="H12" s="161"/>
    </row>
    <row r="13" spans="1:8" x14ac:dyDescent="0.2">
      <c r="A13" s="152"/>
      <c r="B13" s="153"/>
      <c r="C13" s="153"/>
      <c r="D13" s="154"/>
      <c r="E13" s="154"/>
      <c r="F13" s="168"/>
      <c r="G13" s="155"/>
      <c r="H13" s="156"/>
    </row>
    <row r="14" spans="1:8" x14ac:dyDescent="0.2">
      <c r="A14" s="157"/>
      <c r="B14" s="158"/>
      <c r="C14" s="158"/>
      <c r="D14" s="159"/>
      <c r="E14" s="159"/>
      <c r="F14" s="169"/>
      <c r="G14" s="160"/>
      <c r="H14" s="161"/>
    </row>
    <row r="15" spans="1:8" x14ac:dyDescent="0.2">
      <c r="A15" s="152"/>
      <c r="B15" s="153"/>
      <c r="C15" s="153"/>
      <c r="D15" s="154"/>
      <c r="E15" s="154"/>
      <c r="F15" s="168"/>
      <c r="G15" s="155"/>
      <c r="H15" s="156"/>
    </row>
    <row r="16" spans="1:8" x14ac:dyDescent="0.2">
      <c r="A16" s="157"/>
      <c r="B16" s="158"/>
      <c r="C16" s="158"/>
      <c r="D16" s="159"/>
      <c r="E16" s="159"/>
      <c r="F16" s="169"/>
      <c r="G16" s="160"/>
      <c r="H16" s="161"/>
    </row>
    <row r="17" spans="1:8" x14ac:dyDescent="0.2">
      <c r="A17" s="152"/>
      <c r="B17" s="153"/>
      <c r="C17" s="153"/>
      <c r="D17" s="154"/>
      <c r="E17" s="154"/>
      <c r="F17" s="168"/>
      <c r="G17" s="155"/>
      <c r="H17" s="156"/>
    </row>
    <row r="18" spans="1:8" x14ac:dyDescent="0.2">
      <c r="A18" s="157"/>
      <c r="B18" s="158"/>
      <c r="C18" s="158"/>
      <c r="D18" s="159"/>
      <c r="E18" s="159"/>
      <c r="F18" s="169"/>
      <c r="G18" s="160"/>
      <c r="H18" s="161"/>
    </row>
    <row r="19" spans="1:8" x14ac:dyDescent="0.2">
      <c r="A19" s="152"/>
      <c r="B19" s="153"/>
      <c r="C19" s="153"/>
      <c r="D19" s="154"/>
      <c r="E19" s="154"/>
      <c r="F19" s="168"/>
      <c r="G19" s="155"/>
      <c r="H19" s="156"/>
    </row>
    <row r="20" spans="1:8" x14ac:dyDescent="0.2">
      <c r="A20" s="157"/>
      <c r="B20" s="158"/>
      <c r="C20" s="158"/>
      <c r="D20" s="159"/>
      <c r="E20" s="159"/>
      <c r="F20" s="169"/>
      <c r="G20" s="160"/>
      <c r="H20" s="161"/>
    </row>
    <row r="21" spans="1:8" x14ac:dyDescent="0.2">
      <c r="A21" s="152"/>
      <c r="B21" s="153"/>
      <c r="C21" s="153"/>
      <c r="D21" s="154"/>
      <c r="E21" s="154"/>
      <c r="F21" s="168"/>
      <c r="G21" s="155"/>
      <c r="H21" s="156"/>
    </row>
    <row r="22" spans="1:8" x14ac:dyDescent="0.2">
      <c r="A22" s="157"/>
      <c r="B22" s="158"/>
      <c r="C22" s="158"/>
      <c r="D22" s="159"/>
      <c r="E22" s="159"/>
      <c r="F22" s="169"/>
      <c r="G22" s="160"/>
      <c r="H22" s="161"/>
    </row>
    <row r="23" spans="1:8" x14ac:dyDescent="0.2">
      <c r="A23" s="152"/>
      <c r="B23" s="153"/>
      <c r="C23" s="153"/>
      <c r="D23" s="154"/>
      <c r="E23" s="154"/>
      <c r="F23" s="168"/>
      <c r="G23" s="155"/>
      <c r="H23" s="156"/>
    </row>
    <row r="24" spans="1:8" x14ac:dyDescent="0.2">
      <c r="A24" s="157"/>
      <c r="B24" s="158"/>
      <c r="C24" s="158"/>
      <c r="D24" s="159"/>
      <c r="E24" s="159"/>
      <c r="F24" s="169"/>
      <c r="G24" s="160"/>
      <c r="H24" s="161"/>
    </row>
    <row r="25" spans="1:8" x14ac:dyDescent="0.2">
      <c r="A25" s="152"/>
      <c r="B25" s="153"/>
      <c r="C25" s="153"/>
      <c r="D25" s="154"/>
      <c r="E25" s="154"/>
      <c r="F25" s="168"/>
      <c r="G25" s="155"/>
      <c r="H25" s="156"/>
    </row>
    <row r="26" spans="1:8" x14ac:dyDescent="0.2">
      <c r="A26" s="152"/>
      <c r="B26" s="153"/>
      <c r="C26" s="153"/>
      <c r="D26" s="154"/>
      <c r="E26" s="154"/>
      <c r="F26" s="168"/>
      <c r="G26" s="155"/>
      <c r="H26" s="156"/>
    </row>
    <row r="27" spans="1:8" x14ac:dyDescent="0.2">
      <c r="A27" s="157"/>
      <c r="B27" s="158"/>
      <c r="C27" s="158"/>
      <c r="D27" s="159"/>
      <c r="E27" s="159"/>
      <c r="F27" s="169"/>
      <c r="G27" s="160"/>
      <c r="H27" s="161"/>
    </row>
    <row r="28" spans="1:8" x14ac:dyDescent="0.2">
      <c r="A28" s="157"/>
      <c r="B28" s="158"/>
      <c r="C28" s="158"/>
      <c r="D28" s="159"/>
      <c r="E28" s="159"/>
      <c r="F28" s="169"/>
      <c r="G28" s="160"/>
      <c r="H28" s="161"/>
    </row>
    <row r="29" spans="1:8" x14ac:dyDescent="0.2">
      <c r="A29" s="152"/>
      <c r="B29" s="153"/>
      <c r="C29" s="153"/>
      <c r="D29" s="154"/>
      <c r="E29" s="154"/>
      <c r="F29" s="168"/>
      <c r="G29" s="155"/>
      <c r="H29" s="156"/>
    </row>
    <row r="30" spans="1:8" x14ac:dyDescent="0.2">
      <c r="A30" s="152"/>
      <c r="B30" s="153"/>
      <c r="C30" s="153"/>
      <c r="D30" s="154"/>
      <c r="E30" s="154"/>
      <c r="F30" s="168"/>
      <c r="G30" s="155"/>
      <c r="H30" s="156"/>
    </row>
    <row r="31" spans="1:8" x14ac:dyDescent="0.2">
      <c r="A31" s="157"/>
      <c r="B31" s="158"/>
      <c r="C31" s="158"/>
      <c r="D31" s="159"/>
      <c r="E31" s="159"/>
      <c r="F31" s="169"/>
      <c r="G31" s="160"/>
      <c r="H31" s="161"/>
    </row>
    <row r="32" spans="1:8" x14ac:dyDescent="0.2">
      <c r="A32" s="157"/>
      <c r="B32" s="158"/>
      <c r="C32" s="158"/>
      <c r="D32" s="159"/>
      <c r="E32" s="159"/>
      <c r="F32" s="169"/>
      <c r="G32" s="160"/>
      <c r="H32" s="161"/>
    </row>
    <row r="33" spans="1:8" x14ac:dyDescent="0.2">
      <c r="A33" s="152"/>
      <c r="B33" s="153"/>
      <c r="C33" s="153"/>
      <c r="D33" s="154"/>
      <c r="E33" s="154"/>
      <c r="F33" s="168"/>
      <c r="G33" s="155"/>
      <c r="H33" s="156"/>
    </row>
    <row r="34" spans="1:8" x14ac:dyDescent="0.2">
      <c r="A34" s="157"/>
      <c r="B34" s="158"/>
      <c r="C34" s="158"/>
      <c r="D34" s="159"/>
      <c r="E34" s="159"/>
      <c r="F34" s="169"/>
      <c r="G34" s="160"/>
      <c r="H34" s="161"/>
    </row>
    <row r="35" spans="1:8" x14ac:dyDescent="0.2">
      <c r="A35" s="152"/>
      <c r="B35" s="153"/>
      <c r="C35" s="153"/>
      <c r="D35" s="154"/>
      <c r="E35" s="154"/>
      <c r="F35" s="168"/>
      <c r="G35" s="155"/>
      <c r="H35" s="156"/>
    </row>
    <row r="36" spans="1:8" x14ac:dyDescent="0.2">
      <c r="A36" s="157"/>
      <c r="B36" s="158"/>
      <c r="C36" s="158"/>
      <c r="D36" s="159"/>
      <c r="E36" s="159"/>
      <c r="F36" s="169"/>
      <c r="G36" s="160"/>
      <c r="H36" s="161"/>
    </row>
    <row r="37" spans="1:8" x14ac:dyDescent="0.2">
      <c r="A37" s="152"/>
      <c r="B37" s="153"/>
      <c r="C37" s="153"/>
      <c r="D37" s="154"/>
      <c r="E37" s="154"/>
      <c r="F37" s="168"/>
      <c r="G37" s="155"/>
      <c r="H37" s="156"/>
    </row>
    <row r="38" spans="1:8" x14ac:dyDescent="0.2">
      <c r="A38" s="157"/>
      <c r="B38" s="158"/>
      <c r="C38" s="158"/>
      <c r="D38" s="159"/>
      <c r="E38" s="159"/>
      <c r="F38" s="169"/>
      <c r="G38" s="160"/>
      <c r="H38" s="161"/>
    </row>
    <row r="39" spans="1:8" x14ac:dyDescent="0.2">
      <c r="A39" s="152"/>
      <c r="B39" s="153"/>
      <c r="C39" s="153"/>
      <c r="D39" s="154"/>
      <c r="E39" s="154"/>
      <c r="F39" s="168"/>
      <c r="G39" s="155"/>
      <c r="H39" s="156"/>
    </row>
    <row r="40" spans="1:8" x14ac:dyDescent="0.2">
      <c r="A40" s="157"/>
      <c r="B40" s="158"/>
      <c r="C40" s="158"/>
      <c r="D40" s="159"/>
      <c r="E40" s="159"/>
      <c r="F40" s="169"/>
      <c r="G40" s="160"/>
      <c r="H40" s="161"/>
    </row>
    <row r="41" spans="1:8" x14ac:dyDescent="0.2">
      <c r="A41" s="152"/>
      <c r="B41" s="153"/>
      <c r="C41" s="153"/>
      <c r="D41" s="154"/>
      <c r="E41" s="154"/>
      <c r="F41" s="168"/>
      <c r="G41" s="155"/>
      <c r="H41" s="156"/>
    </row>
    <row r="42" spans="1:8" x14ac:dyDescent="0.2">
      <c r="A42" s="157"/>
      <c r="B42" s="158"/>
      <c r="C42" s="158"/>
      <c r="D42" s="159"/>
      <c r="E42" s="159"/>
      <c r="F42" s="169"/>
      <c r="G42" s="160"/>
      <c r="H42" s="161"/>
    </row>
    <row r="43" spans="1:8" x14ac:dyDescent="0.2">
      <c r="A43" s="152"/>
      <c r="B43" s="153"/>
      <c r="C43" s="153"/>
      <c r="D43" s="154"/>
      <c r="E43" s="154"/>
      <c r="F43" s="168"/>
      <c r="G43" s="155"/>
      <c r="H43" s="156"/>
    </row>
    <row r="44" spans="1:8" x14ac:dyDescent="0.2">
      <c r="A44" s="157"/>
      <c r="B44" s="158"/>
      <c r="C44" s="158"/>
      <c r="D44" s="159"/>
      <c r="E44" s="159"/>
      <c r="F44" s="169"/>
      <c r="G44" s="160"/>
      <c r="H44" s="161"/>
    </row>
    <row r="45" spans="1:8" x14ac:dyDescent="0.2">
      <c r="A45" s="152"/>
      <c r="B45" s="153"/>
      <c r="C45" s="153"/>
      <c r="D45" s="154"/>
      <c r="E45" s="154"/>
      <c r="F45" s="168"/>
      <c r="G45" s="155"/>
      <c r="H45" s="156"/>
    </row>
    <row r="46" spans="1:8" x14ac:dyDescent="0.2">
      <c r="A46" s="157"/>
      <c r="B46" s="158"/>
      <c r="C46" s="158"/>
      <c r="D46" s="159"/>
      <c r="E46" s="159"/>
      <c r="F46" s="169"/>
      <c r="G46" s="160"/>
      <c r="H46" s="161"/>
    </row>
    <row r="47" spans="1:8" x14ac:dyDescent="0.2">
      <c r="A47" s="152"/>
      <c r="B47" s="153"/>
      <c r="C47" s="153"/>
      <c r="D47" s="154"/>
      <c r="E47" s="154"/>
      <c r="F47" s="168"/>
      <c r="G47" s="155"/>
      <c r="H47" s="156"/>
    </row>
    <row r="48" spans="1:8" x14ac:dyDescent="0.2">
      <c r="A48" s="157"/>
      <c r="B48" s="158"/>
      <c r="C48" s="158"/>
      <c r="D48" s="159"/>
      <c r="E48" s="159"/>
      <c r="F48" s="169"/>
      <c r="G48" s="160"/>
      <c r="H48" s="161"/>
    </row>
    <row r="49" spans="1:8" x14ac:dyDescent="0.2">
      <c r="A49" s="152"/>
      <c r="B49" s="153"/>
      <c r="C49" s="153"/>
      <c r="D49" s="154"/>
      <c r="E49" s="154"/>
      <c r="F49" s="168"/>
      <c r="G49" s="155"/>
      <c r="H49" s="156"/>
    </row>
    <row r="50" spans="1:8" x14ac:dyDescent="0.2">
      <c r="A50" s="157"/>
      <c r="B50" s="158"/>
      <c r="C50" s="158"/>
      <c r="D50" s="159"/>
      <c r="E50" s="159"/>
      <c r="F50" s="169"/>
      <c r="G50" s="160"/>
      <c r="H50" s="161"/>
    </row>
    <row r="51" spans="1:8" x14ac:dyDescent="0.2">
      <c r="A51" s="152"/>
      <c r="B51" s="153"/>
      <c r="C51" s="153"/>
      <c r="D51" s="154"/>
      <c r="E51" s="154"/>
      <c r="F51" s="168"/>
      <c r="G51" s="155"/>
      <c r="H51" s="156"/>
    </row>
    <row r="52" spans="1:8" x14ac:dyDescent="0.2">
      <c r="A52" s="157"/>
      <c r="B52" s="158"/>
      <c r="C52" s="158"/>
      <c r="D52" s="159"/>
      <c r="E52" s="159"/>
      <c r="F52" s="169"/>
      <c r="G52" s="160"/>
      <c r="H52" s="161"/>
    </row>
    <row r="53" spans="1:8" x14ac:dyDescent="0.2">
      <c r="A53" s="152"/>
      <c r="B53" s="153"/>
      <c r="C53" s="153"/>
      <c r="D53" s="154"/>
      <c r="E53" s="154"/>
      <c r="F53" s="168"/>
      <c r="G53" s="155"/>
      <c r="H53" s="156"/>
    </row>
    <row r="54" spans="1:8" x14ac:dyDescent="0.2">
      <c r="A54" s="157"/>
      <c r="B54" s="158"/>
      <c r="C54" s="158"/>
      <c r="D54" s="159"/>
      <c r="E54" s="159"/>
      <c r="F54" s="169"/>
      <c r="G54" s="160"/>
      <c r="H54" s="161"/>
    </row>
    <row r="55" spans="1:8" x14ac:dyDescent="0.2">
      <c r="A55" s="152"/>
      <c r="B55" s="153"/>
      <c r="C55" s="153"/>
      <c r="D55" s="154"/>
      <c r="E55" s="154"/>
      <c r="F55" s="168"/>
      <c r="G55" s="155"/>
      <c r="H55" s="156"/>
    </row>
    <row r="56" spans="1:8" x14ac:dyDescent="0.2">
      <c r="A56" s="157"/>
      <c r="B56" s="158"/>
      <c r="C56" s="158"/>
      <c r="D56" s="159"/>
      <c r="E56" s="159"/>
      <c r="F56" s="169"/>
      <c r="G56" s="160"/>
      <c r="H56" s="161"/>
    </row>
    <row r="57" spans="1:8" x14ac:dyDescent="0.2">
      <c r="A57" s="152"/>
      <c r="B57" s="153"/>
      <c r="C57" s="153"/>
      <c r="D57" s="154"/>
      <c r="E57" s="154"/>
      <c r="F57" s="168"/>
      <c r="G57" s="155"/>
      <c r="H57" s="156"/>
    </row>
    <row r="58" spans="1:8" x14ac:dyDescent="0.2">
      <c r="A58" s="157"/>
      <c r="B58" s="158"/>
      <c r="C58" s="158"/>
      <c r="D58" s="159"/>
      <c r="E58" s="159"/>
      <c r="F58" s="169"/>
      <c r="G58" s="160"/>
      <c r="H58" s="161"/>
    </row>
    <row r="59" spans="1:8" x14ac:dyDescent="0.2">
      <c r="A59" s="152"/>
      <c r="B59" s="153"/>
      <c r="C59" s="153"/>
      <c r="D59" s="154"/>
      <c r="E59" s="154"/>
      <c r="F59" s="168"/>
      <c r="G59" s="155"/>
      <c r="H59" s="156"/>
    </row>
    <row r="60" spans="1:8" x14ac:dyDescent="0.2">
      <c r="A60" s="152"/>
      <c r="B60" s="153"/>
      <c r="C60" s="153"/>
      <c r="D60" s="154"/>
      <c r="E60" s="154"/>
      <c r="F60" s="168"/>
      <c r="G60" s="155"/>
      <c r="H60" s="156"/>
    </row>
    <row r="61" spans="1:8" x14ac:dyDescent="0.2">
      <c r="A61" s="157"/>
      <c r="B61" s="158"/>
      <c r="C61" s="158"/>
      <c r="D61" s="159"/>
      <c r="E61" s="159"/>
      <c r="F61" s="169"/>
      <c r="G61" s="160"/>
      <c r="H61" s="161"/>
    </row>
    <row r="62" spans="1:8" x14ac:dyDescent="0.2">
      <c r="A62" s="152"/>
      <c r="B62" s="153"/>
      <c r="C62" s="153"/>
      <c r="D62" s="154"/>
      <c r="E62" s="154"/>
      <c r="F62" s="168"/>
      <c r="G62" s="155"/>
      <c r="H62" s="156"/>
    </row>
    <row r="63" spans="1:8" x14ac:dyDescent="0.2">
      <c r="A63" s="157"/>
      <c r="B63" s="158"/>
      <c r="C63" s="158"/>
      <c r="D63" s="159"/>
      <c r="E63" s="159"/>
      <c r="F63" s="169"/>
      <c r="G63" s="160"/>
      <c r="H63" s="161"/>
    </row>
    <row r="64" spans="1:8" x14ac:dyDescent="0.2">
      <c r="A64" s="157"/>
      <c r="B64" s="158"/>
      <c r="C64" s="158"/>
      <c r="D64" s="159"/>
      <c r="E64" s="159"/>
      <c r="F64" s="169"/>
      <c r="G64" s="160"/>
      <c r="H64" s="161"/>
    </row>
    <row r="65" spans="1:8" x14ac:dyDescent="0.2">
      <c r="A65" s="157"/>
      <c r="B65" s="158"/>
      <c r="C65" s="158"/>
      <c r="D65" s="159"/>
      <c r="E65" s="159"/>
      <c r="F65" s="169"/>
      <c r="G65" s="160"/>
      <c r="H65" s="161"/>
    </row>
    <row r="66" spans="1:8" x14ac:dyDescent="0.2">
      <c r="A66" s="152"/>
      <c r="B66" s="153"/>
      <c r="C66" s="153"/>
      <c r="D66" s="154"/>
      <c r="E66" s="154"/>
      <c r="F66" s="168"/>
      <c r="G66" s="155"/>
      <c r="H66" s="156"/>
    </row>
    <row r="67" spans="1:8" x14ac:dyDescent="0.2">
      <c r="A67" s="157"/>
      <c r="B67" s="158"/>
      <c r="C67" s="158"/>
      <c r="D67" s="159"/>
      <c r="E67" s="159"/>
      <c r="F67" s="169"/>
      <c r="G67" s="160"/>
      <c r="H67" s="161"/>
    </row>
    <row r="68" spans="1:8" x14ac:dyDescent="0.2">
      <c r="A68" s="152"/>
      <c r="B68" s="153"/>
      <c r="C68" s="153"/>
      <c r="D68" s="154"/>
      <c r="E68" s="154"/>
      <c r="F68" s="168"/>
      <c r="G68" s="155"/>
      <c r="H68" s="156"/>
    </row>
    <row r="69" spans="1:8" x14ac:dyDescent="0.2">
      <c r="A69" s="152"/>
      <c r="B69" s="153"/>
      <c r="C69" s="153"/>
      <c r="D69" s="154"/>
      <c r="E69" s="154"/>
      <c r="F69" s="168"/>
      <c r="G69" s="155"/>
      <c r="H69" s="156"/>
    </row>
    <row r="70" spans="1:8" x14ac:dyDescent="0.2">
      <c r="A70" s="157"/>
      <c r="B70" s="158"/>
      <c r="C70" s="158"/>
      <c r="D70" s="159"/>
      <c r="E70" s="159"/>
      <c r="F70" s="169"/>
      <c r="G70" s="160"/>
      <c r="H70" s="161"/>
    </row>
    <row r="71" spans="1:8" x14ac:dyDescent="0.2">
      <c r="A71" s="152"/>
      <c r="B71" s="153"/>
      <c r="C71" s="153"/>
      <c r="D71" s="154"/>
      <c r="E71" s="154"/>
      <c r="F71" s="168"/>
      <c r="G71" s="155"/>
      <c r="H71" s="156"/>
    </row>
    <row r="72" spans="1:8" x14ac:dyDescent="0.2">
      <c r="A72" s="157"/>
      <c r="B72" s="158"/>
      <c r="C72" s="158"/>
      <c r="D72" s="159"/>
      <c r="E72" s="159"/>
      <c r="F72" s="169"/>
      <c r="G72" s="160"/>
      <c r="H72" s="161"/>
    </row>
    <row r="73" spans="1:8" x14ac:dyDescent="0.2">
      <c r="A73" s="152"/>
      <c r="B73" s="153"/>
      <c r="C73" s="153"/>
      <c r="D73" s="154"/>
      <c r="E73" s="154"/>
      <c r="F73" s="168"/>
      <c r="G73" s="155"/>
      <c r="H73" s="156"/>
    </row>
    <row r="74" spans="1:8" x14ac:dyDescent="0.2">
      <c r="A74" s="157"/>
      <c r="B74" s="158"/>
      <c r="C74" s="158"/>
      <c r="D74" s="159"/>
      <c r="E74" s="159"/>
      <c r="F74" s="169"/>
      <c r="G74" s="160"/>
      <c r="H74" s="161"/>
    </row>
    <row r="75" spans="1:8" x14ac:dyDescent="0.2">
      <c r="A75" s="152"/>
      <c r="B75" s="153"/>
      <c r="C75" s="153"/>
      <c r="D75" s="154"/>
      <c r="E75" s="154"/>
      <c r="F75" s="168"/>
      <c r="G75" s="155"/>
      <c r="H75" s="156"/>
    </row>
    <row r="76" spans="1:8" x14ac:dyDescent="0.2">
      <c r="A76" s="157"/>
      <c r="B76" s="158"/>
      <c r="C76" s="158"/>
      <c r="D76" s="159"/>
      <c r="E76" s="159"/>
      <c r="F76" s="169"/>
      <c r="G76" s="160"/>
      <c r="H76" s="161"/>
    </row>
    <row r="77" spans="1:8" x14ac:dyDescent="0.2">
      <c r="A77" s="152"/>
      <c r="B77" s="153"/>
      <c r="C77" s="153"/>
      <c r="D77" s="154"/>
      <c r="E77" s="154"/>
      <c r="F77" s="168"/>
      <c r="G77" s="155"/>
      <c r="H77" s="156"/>
    </row>
    <row r="78" spans="1:8" x14ac:dyDescent="0.2">
      <c r="A78" s="157"/>
      <c r="B78" s="158"/>
      <c r="C78" s="158"/>
      <c r="D78" s="159"/>
      <c r="E78" s="159"/>
      <c r="F78" s="169"/>
      <c r="G78" s="160"/>
      <c r="H78" s="161"/>
    </row>
    <row r="79" spans="1:8" x14ac:dyDescent="0.2">
      <c r="A79" s="152"/>
      <c r="B79" s="153"/>
      <c r="C79" s="153"/>
      <c r="D79" s="154"/>
      <c r="E79" s="154"/>
      <c r="F79" s="168"/>
      <c r="G79" s="155"/>
      <c r="H79" s="156"/>
    </row>
    <row r="80" spans="1:8" x14ac:dyDescent="0.2">
      <c r="A80" s="157"/>
      <c r="B80" s="158"/>
      <c r="C80" s="158"/>
      <c r="D80" s="159"/>
      <c r="E80" s="159"/>
      <c r="F80" s="169"/>
      <c r="G80" s="160"/>
      <c r="H80" s="161"/>
    </row>
    <row r="81" spans="1:8" x14ac:dyDescent="0.2">
      <c r="A81" s="152"/>
      <c r="B81" s="153"/>
      <c r="C81" s="153"/>
      <c r="D81" s="154"/>
      <c r="E81" s="154"/>
      <c r="F81" s="168"/>
      <c r="G81" s="155"/>
      <c r="H81" s="156"/>
    </row>
    <row r="82" spans="1:8" x14ac:dyDescent="0.2">
      <c r="A82" s="157"/>
      <c r="B82" s="158"/>
      <c r="C82" s="158"/>
      <c r="D82" s="159"/>
      <c r="E82" s="159"/>
      <c r="F82" s="169"/>
      <c r="G82" s="160"/>
      <c r="H82" s="161"/>
    </row>
    <row r="83" spans="1:8" x14ac:dyDescent="0.2">
      <c r="A83" s="152"/>
      <c r="B83" s="153"/>
      <c r="C83" s="153"/>
      <c r="D83" s="154"/>
      <c r="E83" s="154"/>
      <c r="F83" s="168"/>
      <c r="G83" s="155"/>
      <c r="H83" s="156"/>
    </row>
    <row r="84" spans="1:8" x14ac:dyDescent="0.2">
      <c r="A84" s="157"/>
      <c r="B84" s="158"/>
      <c r="C84" s="158"/>
      <c r="D84" s="159"/>
      <c r="E84" s="159"/>
      <c r="F84" s="169"/>
      <c r="G84" s="169"/>
      <c r="H84" s="161"/>
    </row>
    <row r="85" spans="1:8" x14ac:dyDescent="0.2">
      <c r="A85" s="152"/>
      <c r="B85" s="153"/>
      <c r="C85" s="153"/>
      <c r="D85" s="154"/>
      <c r="E85" s="154"/>
      <c r="F85" s="168"/>
      <c r="G85" s="155"/>
      <c r="H85" s="156"/>
    </row>
    <row r="86" spans="1:8" x14ac:dyDescent="0.2">
      <c r="A86" s="157"/>
      <c r="B86" s="158"/>
      <c r="C86" s="158"/>
      <c r="D86" s="159"/>
      <c r="E86" s="159"/>
      <c r="F86" s="169"/>
      <c r="G86" s="160"/>
      <c r="H86" s="161"/>
    </row>
    <row r="87" spans="1:8" x14ac:dyDescent="0.2">
      <c r="A87" s="152"/>
      <c r="B87" s="153"/>
      <c r="C87" s="153"/>
      <c r="D87" s="154"/>
      <c r="E87" s="154"/>
      <c r="F87" s="168"/>
      <c r="G87" s="155"/>
      <c r="H87" s="156"/>
    </row>
    <row r="88" spans="1:8" x14ac:dyDescent="0.2">
      <c r="A88" s="157"/>
      <c r="B88" s="158"/>
      <c r="C88" s="158"/>
      <c r="D88" s="159"/>
      <c r="E88" s="159"/>
      <c r="F88" s="169"/>
      <c r="G88" s="160"/>
      <c r="H88" s="161"/>
    </row>
    <row r="89" spans="1:8" x14ac:dyDescent="0.2">
      <c r="A89" s="152"/>
      <c r="B89" s="153"/>
      <c r="C89" s="153"/>
      <c r="D89" s="154"/>
      <c r="E89" s="154"/>
      <c r="F89" s="168"/>
      <c r="G89" s="155"/>
      <c r="H89" s="156"/>
    </row>
    <row r="90" spans="1:8" x14ac:dyDescent="0.2">
      <c r="A90" s="157"/>
      <c r="B90" s="158"/>
      <c r="C90" s="158"/>
      <c r="D90" s="159"/>
      <c r="E90" s="159"/>
      <c r="F90" s="169"/>
      <c r="G90" s="160"/>
      <c r="H90" s="161"/>
    </row>
    <row r="91" spans="1:8" x14ac:dyDescent="0.2">
      <c r="A91" s="157"/>
      <c r="B91" s="158"/>
      <c r="C91" s="158"/>
      <c r="D91" s="159"/>
      <c r="E91" s="159"/>
      <c r="F91" s="169"/>
      <c r="G91" s="160"/>
      <c r="H91" s="161"/>
    </row>
    <row r="92" spans="1:8" x14ac:dyDescent="0.2">
      <c r="A92" s="152"/>
      <c r="B92" s="153"/>
      <c r="C92" s="153"/>
      <c r="D92" s="154"/>
      <c r="E92" s="154"/>
      <c r="F92" s="168"/>
      <c r="G92" s="155"/>
      <c r="H92" s="156"/>
    </row>
    <row r="93" spans="1:8" x14ac:dyDescent="0.2">
      <c r="A93" s="157"/>
      <c r="B93" s="158"/>
      <c r="C93" s="158"/>
      <c r="D93" s="159"/>
      <c r="E93" s="159"/>
      <c r="F93" s="169"/>
      <c r="G93" s="160"/>
      <c r="H93" s="161"/>
    </row>
    <row r="94" spans="1:8" x14ac:dyDescent="0.2">
      <c r="A94" s="152"/>
      <c r="B94" s="153"/>
      <c r="C94" s="153"/>
      <c r="D94" s="154"/>
      <c r="E94" s="154"/>
      <c r="F94" s="168"/>
      <c r="G94" s="155"/>
      <c r="H94" s="156"/>
    </row>
    <row r="95" spans="1:8" x14ac:dyDescent="0.2">
      <c r="A95" s="157"/>
      <c r="B95" s="158"/>
      <c r="C95" s="158"/>
      <c r="D95" s="159"/>
      <c r="E95" s="159"/>
      <c r="F95" s="169"/>
      <c r="G95" s="160"/>
      <c r="H95" s="161"/>
    </row>
    <row r="96" spans="1:8" x14ac:dyDescent="0.2">
      <c r="A96" s="152"/>
      <c r="B96" s="153"/>
      <c r="C96" s="153"/>
      <c r="D96" s="154"/>
      <c r="E96" s="154"/>
      <c r="F96" s="168"/>
      <c r="G96" s="155"/>
      <c r="H96" s="156"/>
    </row>
    <row r="97" spans="1:8" x14ac:dyDescent="0.2">
      <c r="A97" s="157"/>
      <c r="B97" s="158"/>
      <c r="C97" s="158"/>
      <c r="D97" s="159"/>
      <c r="E97" s="159"/>
      <c r="F97" s="169"/>
      <c r="G97" s="160"/>
      <c r="H97" s="161"/>
    </row>
    <row r="98" spans="1:8" x14ac:dyDescent="0.2">
      <c r="A98" s="152"/>
      <c r="B98" s="153"/>
      <c r="C98" s="153"/>
      <c r="D98" s="154"/>
      <c r="E98" s="154"/>
      <c r="F98" s="168"/>
      <c r="G98" s="155"/>
      <c r="H98" s="156"/>
    </row>
    <row r="99" spans="1:8" x14ac:dyDescent="0.2">
      <c r="A99" s="157"/>
      <c r="B99" s="158"/>
      <c r="C99" s="158"/>
      <c r="D99" s="159"/>
      <c r="E99" s="159"/>
      <c r="F99" s="169"/>
      <c r="G99" s="160"/>
      <c r="H99" s="161"/>
    </row>
    <row r="100" spans="1:8" x14ac:dyDescent="0.2">
      <c r="A100" s="157"/>
      <c r="B100" s="158"/>
      <c r="C100" s="158"/>
      <c r="D100" s="159"/>
      <c r="E100" s="159"/>
      <c r="F100" s="169"/>
      <c r="G100" s="160"/>
      <c r="H100" s="161"/>
    </row>
    <row r="101" spans="1:8" x14ac:dyDescent="0.2">
      <c r="A101" s="152"/>
      <c r="B101" s="153"/>
      <c r="C101" s="153"/>
      <c r="D101" s="154"/>
      <c r="E101" s="154"/>
      <c r="F101" s="168"/>
      <c r="G101" s="155"/>
      <c r="H101" s="156"/>
    </row>
    <row r="102" spans="1:8" x14ac:dyDescent="0.2">
      <c r="A102" s="152"/>
      <c r="B102" s="153"/>
      <c r="C102" s="153"/>
      <c r="D102" s="154"/>
      <c r="E102" s="154"/>
      <c r="F102" s="168"/>
      <c r="G102" s="155"/>
      <c r="H102" s="156"/>
    </row>
    <row r="103" spans="1:8" x14ac:dyDescent="0.2">
      <c r="A103" s="157"/>
      <c r="B103" s="158"/>
      <c r="C103" s="158"/>
      <c r="D103" s="159"/>
      <c r="E103" s="159"/>
      <c r="F103" s="169"/>
      <c r="G103" s="160"/>
      <c r="H103" s="161"/>
    </row>
    <row r="104" spans="1:8" x14ac:dyDescent="0.2">
      <c r="A104" s="152"/>
      <c r="B104" s="153"/>
      <c r="C104" s="153"/>
      <c r="D104" s="154"/>
      <c r="E104" s="154"/>
      <c r="F104" s="168"/>
      <c r="G104" s="155"/>
      <c r="H104" s="156"/>
    </row>
    <row r="105" spans="1:8" x14ac:dyDescent="0.2">
      <c r="A105" s="157"/>
      <c r="B105" s="158"/>
      <c r="C105" s="158"/>
      <c r="D105" s="159"/>
      <c r="E105" s="159"/>
      <c r="F105" s="169"/>
      <c r="G105" s="160"/>
      <c r="H105" s="161"/>
    </row>
    <row r="106" spans="1:8" x14ac:dyDescent="0.2">
      <c r="A106" s="152"/>
      <c r="B106" s="153"/>
      <c r="C106" s="153"/>
      <c r="D106" s="154"/>
      <c r="E106" s="154"/>
      <c r="F106" s="168"/>
      <c r="G106" s="155"/>
      <c r="H106" s="156"/>
    </row>
    <row r="107" spans="1:8" x14ac:dyDescent="0.2">
      <c r="A107" s="157"/>
      <c r="B107" s="158"/>
      <c r="C107" s="158"/>
      <c r="D107" s="159"/>
      <c r="E107" s="159"/>
      <c r="F107" s="169"/>
      <c r="G107" s="160"/>
      <c r="H107" s="161"/>
    </row>
    <row r="108" spans="1:8" x14ac:dyDescent="0.2">
      <c r="A108" s="152"/>
      <c r="B108" s="153"/>
      <c r="C108" s="153"/>
      <c r="D108" s="154"/>
      <c r="E108" s="154"/>
      <c r="F108" s="168"/>
      <c r="G108" s="155"/>
      <c r="H108" s="156"/>
    </row>
    <row r="109" spans="1:8" x14ac:dyDescent="0.2">
      <c r="A109" s="157"/>
      <c r="B109" s="158"/>
      <c r="C109" s="158"/>
      <c r="D109" s="159"/>
      <c r="E109" s="159"/>
      <c r="F109" s="169"/>
      <c r="G109" s="160"/>
      <c r="H109" s="161"/>
    </row>
    <row r="110" spans="1:8" x14ac:dyDescent="0.2">
      <c r="A110" s="152"/>
      <c r="B110" s="153"/>
      <c r="C110" s="153"/>
      <c r="D110" s="154"/>
      <c r="E110" s="154"/>
      <c r="F110" s="168"/>
      <c r="G110" s="155"/>
      <c r="H110" s="156"/>
    </row>
    <row r="111" spans="1:8" x14ac:dyDescent="0.2">
      <c r="A111" s="157"/>
      <c r="B111" s="158"/>
      <c r="C111" s="158"/>
      <c r="D111" s="159"/>
      <c r="E111" s="159"/>
      <c r="F111" s="169"/>
      <c r="G111" s="160"/>
      <c r="H111" s="161"/>
    </row>
    <row r="112" spans="1:8" x14ac:dyDescent="0.2">
      <c r="A112" s="152"/>
      <c r="B112" s="153"/>
      <c r="C112" s="153"/>
      <c r="D112" s="154"/>
      <c r="E112" s="154"/>
      <c r="F112" s="168"/>
      <c r="G112" s="155"/>
      <c r="H112" s="156"/>
    </row>
    <row r="113" spans="1:8" x14ac:dyDescent="0.2">
      <c r="A113" s="157"/>
      <c r="B113" s="158"/>
      <c r="C113" s="158"/>
      <c r="D113" s="159"/>
      <c r="E113" s="159"/>
      <c r="F113" s="169"/>
      <c r="G113" s="160"/>
      <c r="H113" s="161"/>
    </row>
    <row r="114" spans="1:8" x14ac:dyDescent="0.2">
      <c r="A114" s="152"/>
      <c r="B114" s="153"/>
      <c r="C114" s="153"/>
      <c r="D114" s="154"/>
      <c r="E114" s="154"/>
      <c r="F114" s="168"/>
      <c r="G114" s="155"/>
      <c r="H114" s="156"/>
    </row>
    <row r="115" spans="1:8" x14ac:dyDescent="0.2">
      <c r="A115" s="157"/>
      <c r="B115" s="158"/>
      <c r="C115" s="158"/>
      <c r="D115" s="159"/>
      <c r="E115" s="159"/>
      <c r="F115" s="169"/>
      <c r="G115" s="160"/>
      <c r="H115" s="161"/>
    </row>
    <row r="116" spans="1:8" x14ac:dyDescent="0.2">
      <c r="A116" s="152"/>
      <c r="B116" s="153"/>
      <c r="C116" s="153"/>
      <c r="D116" s="154"/>
      <c r="E116" s="154"/>
      <c r="F116" s="168"/>
      <c r="G116" s="155"/>
      <c r="H116" s="156"/>
    </row>
    <row r="117" spans="1:8" x14ac:dyDescent="0.2">
      <c r="A117" s="157"/>
      <c r="B117" s="158"/>
      <c r="C117" s="158"/>
      <c r="D117" s="159"/>
      <c r="E117" s="159"/>
      <c r="F117" s="169"/>
      <c r="G117" s="160"/>
      <c r="H117" s="161"/>
    </row>
    <row r="118" spans="1:8" x14ac:dyDescent="0.2">
      <c r="A118" s="157"/>
      <c r="B118" s="158"/>
      <c r="C118" s="158"/>
      <c r="D118" s="159"/>
      <c r="E118" s="159"/>
      <c r="F118" s="169"/>
      <c r="G118" s="160"/>
      <c r="H118" s="161"/>
    </row>
    <row r="119" spans="1:8" x14ac:dyDescent="0.2">
      <c r="A119" s="152"/>
      <c r="B119" s="153"/>
      <c r="C119" s="153"/>
      <c r="D119" s="154"/>
      <c r="E119" s="154"/>
      <c r="F119" s="168"/>
      <c r="G119" s="155"/>
      <c r="H119" s="156"/>
    </row>
    <row r="120" spans="1:8" x14ac:dyDescent="0.2">
      <c r="A120" s="157"/>
      <c r="B120" s="158"/>
      <c r="C120" s="158"/>
      <c r="D120" s="159"/>
      <c r="E120" s="159"/>
      <c r="F120" s="169"/>
      <c r="G120" s="160"/>
      <c r="H120" s="161"/>
    </row>
    <row r="121" spans="1:8" x14ac:dyDescent="0.2">
      <c r="A121" s="152"/>
      <c r="B121" s="153"/>
      <c r="C121" s="153"/>
      <c r="D121" s="154"/>
      <c r="E121" s="154"/>
      <c r="F121" s="168"/>
      <c r="G121" s="155"/>
      <c r="H121" s="156"/>
    </row>
    <row r="122" spans="1:8" x14ac:dyDescent="0.2">
      <c r="A122" s="157"/>
      <c r="B122" s="158"/>
      <c r="C122" s="158"/>
      <c r="D122" s="159"/>
      <c r="E122" s="159"/>
      <c r="F122" s="169"/>
      <c r="G122" s="160"/>
      <c r="H122" s="161"/>
    </row>
    <row r="123" spans="1:8" x14ac:dyDescent="0.2">
      <c r="A123" s="152"/>
      <c r="B123" s="153"/>
      <c r="C123" s="153"/>
      <c r="D123" s="154"/>
      <c r="E123" s="154"/>
      <c r="F123" s="168"/>
      <c r="G123" s="155"/>
      <c r="H123" s="156"/>
    </row>
    <row r="124" spans="1:8" x14ac:dyDescent="0.2">
      <c r="A124" s="157"/>
      <c r="B124" s="158"/>
      <c r="C124" s="158"/>
      <c r="D124" s="159"/>
      <c r="E124" s="159"/>
      <c r="F124" s="169"/>
      <c r="G124" s="160"/>
      <c r="H124" s="161"/>
    </row>
    <row r="125" spans="1:8" x14ac:dyDescent="0.2">
      <c r="A125" s="152"/>
      <c r="B125" s="153"/>
      <c r="C125" s="153"/>
      <c r="D125" s="154"/>
      <c r="E125" s="154"/>
      <c r="F125" s="168"/>
      <c r="G125" s="155"/>
      <c r="H125" s="156"/>
    </row>
    <row r="126" spans="1:8" x14ac:dyDescent="0.2">
      <c r="A126" s="152"/>
      <c r="B126" s="153"/>
      <c r="C126" s="153"/>
      <c r="D126" s="154"/>
      <c r="E126" s="154"/>
      <c r="F126" s="168"/>
      <c r="G126" s="155"/>
      <c r="H126" s="156"/>
    </row>
    <row r="127" spans="1:8" x14ac:dyDescent="0.2">
      <c r="A127" s="157"/>
      <c r="B127" s="158"/>
      <c r="C127" s="158"/>
      <c r="D127" s="159"/>
      <c r="E127" s="159"/>
      <c r="F127" s="169"/>
      <c r="G127" s="160"/>
      <c r="H127" s="161"/>
    </row>
    <row r="128" spans="1:8" x14ac:dyDescent="0.2">
      <c r="A128" s="152"/>
      <c r="B128" s="153"/>
      <c r="C128" s="153"/>
      <c r="D128" s="154"/>
      <c r="E128" s="154"/>
      <c r="F128" s="168"/>
      <c r="G128" s="155"/>
      <c r="H128" s="156"/>
    </row>
    <row r="129" spans="1:8" x14ac:dyDescent="0.2">
      <c r="A129" s="157"/>
      <c r="B129" s="158"/>
      <c r="C129" s="158"/>
      <c r="D129" s="159"/>
      <c r="E129" s="159"/>
      <c r="F129" s="169"/>
      <c r="G129" s="160"/>
      <c r="H129" s="161"/>
    </row>
    <row r="130" spans="1:8" x14ac:dyDescent="0.2">
      <c r="A130" s="152"/>
      <c r="B130" s="153"/>
      <c r="C130" s="153"/>
      <c r="D130" s="154"/>
      <c r="E130" s="154"/>
      <c r="F130" s="168"/>
      <c r="G130" s="155"/>
      <c r="H130" s="156"/>
    </row>
    <row r="131" spans="1:8" x14ac:dyDescent="0.2">
      <c r="A131" s="152"/>
      <c r="B131" s="153"/>
      <c r="C131" s="153"/>
      <c r="D131" s="154"/>
      <c r="E131" s="154"/>
      <c r="F131" s="168"/>
      <c r="G131" s="155"/>
      <c r="H131" s="156"/>
    </row>
    <row r="132" spans="1:8" x14ac:dyDescent="0.2">
      <c r="A132" s="157"/>
      <c r="B132" s="158"/>
      <c r="C132" s="158"/>
      <c r="D132" s="159"/>
      <c r="E132" s="159"/>
      <c r="F132" s="169"/>
      <c r="G132" s="160"/>
      <c r="H132" s="161"/>
    </row>
    <row r="133" spans="1:8" x14ac:dyDescent="0.2">
      <c r="A133" s="152"/>
      <c r="B133" s="153"/>
      <c r="C133" s="153"/>
      <c r="D133" s="154"/>
      <c r="E133" s="154"/>
      <c r="F133" s="168"/>
      <c r="G133" s="155"/>
      <c r="H133" s="156"/>
    </row>
    <row r="134" spans="1:8" x14ac:dyDescent="0.2">
      <c r="A134" s="157"/>
      <c r="B134" s="158"/>
      <c r="C134" s="158"/>
      <c r="D134" s="159"/>
      <c r="E134" s="159"/>
      <c r="F134" s="169"/>
      <c r="G134" s="160"/>
      <c r="H134" s="161"/>
    </row>
    <row r="135" spans="1:8" x14ac:dyDescent="0.2">
      <c r="A135" s="152"/>
      <c r="B135" s="153"/>
      <c r="C135" s="153"/>
      <c r="D135" s="154"/>
      <c r="E135" s="154"/>
      <c r="F135" s="168"/>
      <c r="G135" s="155"/>
      <c r="H135" s="156"/>
    </row>
    <row r="136" spans="1:8" x14ac:dyDescent="0.2">
      <c r="A136" s="157"/>
      <c r="B136" s="158"/>
      <c r="C136" s="158"/>
      <c r="D136" s="159"/>
      <c r="E136" s="159"/>
      <c r="F136" s="169"/>
      <c r="G136" s="160"/>
      <c r="H136" s="161"/>
    </row>
    <row r="137" spans="1:8" x14ac:dyDescent="0.2">
      <c r="A137" s="157"/>
      <c r="B137" s="158"/>
      <c r="C137" s="158"/>
      <c r="D137" s="159"/>
      <c r="E137" s="159"/>
      <c r="F137" s="169"/>
      <c r="G137" s="160"/>
      <c r="H137" s="161"/>
    </row>
    <row r="138" spans="1:8" x14ac:dyDescent="0.2">
      <c r="A138" s="152"/>
      <c r="B138" s="153"/>
      <c r="C138" s="153"/>
      <c r="D138" s="154"/>
      <c r="E138" s="154"/>
      <c r="F138" s="168"/>
      <c r="G138" s="155"/>
      <c r="H138" s="156"/>
    </row>
    <row r="139" spans="1:8" x14ac:dyDescent="0.2">
      <c r="A139" s="152"/>
      <c r="B139" s="153"/>
      <c r="C139" s="153"/>
      <c r="D139" s="154"/>
      <c r="E139" s="154"/>
      <c r="F139" s="168"/>
      <c r="G139" s="155"/>
      <c r="H139" s="156"/>
    </row>
    <row r="140" spans="1:8" x14ac:dyDescent="0.2">
      <c r="A140" s="157"/>
      <c r="B140" s="158"/>
      <c r="C140" s="158"/>
      <c r="D140" s="159"/>
      <c r="E140" s="159"/>
      <c r="F140" s="169"/>
      <c r="G140" s="160"/>
      <c r="H140" s="161"/>
    </row>
    <row r="141" spans="1:8" x14ac:dyDescent="0.2">
      <c r="A141" s="157"/>
      <c r="B141" s="158"/>
      <c r="C141" s="158"/>
      <c r="D141" s="159"/>
      <c r="E141" s="159"/>
      <c r="F141" s="169"/>
      <c r="G141" s="160"/>
      <c r="H141" s="161"/>
    </row>
    <row r="142" spans="1:8" x14ac:dyDescent="0.2">
      <c r="A142" s="152"/>
      <c r="B142" s="153"/>
      <c r="C142" s="153"/>
      <c r="D142" s="154"/>
      <c r="E142" s="154"/>
      <c r="F142" s="168"/>
      <c r="G142" s="155"/>
      <c r="H142" s="156"/>
    </row>
    <row r="143" spans="1:8" x14ac:dyDescent="0.2">
      <c r="A143" s="152"/>
      <c r="B143" s="153"/>
      <c r="C143" s="153"/>
      <c r="D143" s="154"/>
      <c r="E143" s="154"/>
      <c r="F143" s="168"/>
      <c r="G143" s="155"/>
      <c r="H143" s="156"/>
    </row>
    <row r="144" spans="1:8" x14ac:dyDescent="0.2">
      <c r="A144" s="157"/>
      <c r="B144" s="158"/>
      <c r="C144" s="158"/>
      <c r="D144" s="159"/>
      <c r="E144" s="159"/>
      <c r="F144" s="169"/>
      <c r="G144" s="160"/>
      <c r="H144" s="161"/>
    </row>
    <row r="145" spans="1:8" x14ac:dyDescent="0.2">
      <c r="A145" s="152"/>
      <c r="B145" s="153"/>
      <c r="C145" s="153"/>
      <c r="D145" s="154"/>
      <c r="E145" s="154"/>
      <c r="F145" s="168"/>
      <c r="G145" s="155"/>
      <c r="H145" s="156"/>
    </row>
    <row r="146" spans="1:8" x14ac:dyDescent="0.2">
      <c r="A146" s="157"/>
      <c r="B146" s="158"/>
      <c r="C146" s="158"/>
      <c r="D146" s="159"/>
      <c r="E146" s="159"/>
      <c r="F146" s="169"/>
      <c r="G146" s="160"/>
      <c r="H146" s="161"/>
    </row>
    <row r="147" spans="1:8" x14ac:dyDescent="0.2">
      <c r="A147" s="157"/>
      <c r="B147" s="158"/>
      <c r="C147" s="158"/>
      <c r="D147" s="159"/>
      <c r="E147" s="159"/>
      <c r="F147" s="169"/>
      <c r="G147" s="160"/>
      <c r="H147" s="161"/>
    </row>
    <row r="148" spans="1:8" x14ac:dyDescent="0.2">
      <c r="A148" s="152"/>
      <c r="B148" s="153"/>
      <c r="C148" s="153"/>
      <c r="D148" s="154"/>
      <c r="E148" s="154"/>
      <c r="F148" s="168"/>
      <c r="G148" s="155"/>
      <c r="H148" s="156"/>
    </row>
    <row r="149" spans="1:8" x14ac:dyDescent="0.2">
      <c r="A149" s="157"/>
      <c r="B149" s="158"/>
      <c r="C149" s="158"/>
      <c r="D149" s="159"/>
      <c r="E149" s="159"/>
      <c r="F149" s="169"/>
      <c r="G149" s="160"/>
      <c r="H149" s="161"/>
    </row>
    <row r="150" spans="1:8" x14ac:dyDescent="0.2">
      <c r="A150" s="152"/>
      <c r="B150" s="153"/>
      <c r="C150" s="153"/>
      <c r="D150" s="154"/>
      <c r="E150" s="154"/>
      <c r="F150" s="168"/>
      <c r="G150" s="155"/>
      <c r="H150" s="156"/>
    </row>
    <row r="151" spans="1:8" x14ac:dyDescent="0.2">
      <c r="A151" s="157"/>
      <c r="B151" s="158"/>
      <c r="C151" s="158"/>
      <c r="D151" s="159"/>
      <c r="E151" s="159"/>
      <c r="F151" s="169"/>
      <c r="G151" s="160"/>
      <c r="H151" s="161"/>
    </row>
    <row r="152" spans="1:8" x14ac:dyDescent="0.2">
      <c r="A152" s="152"/>
      <c r="B152" s="153"/>
      <c r="C152" s="153"/>
      <c r="D152" s="154"/>
      <c r="E152" s="154"/>
      <c r="F152" s="168"/>
      <c r="G152" s="155"/>
      <c r="H152" s="156"/>
    </row>
    <row r="153" spans="1:8" x14ac:dyDescent="0.2">
      <c r="A153" s="157"/>
      <c r="B153" s="158"/>
      <c r="C153" s="158"/>
      <c r="D153" s="159"/>
      <c r="E153" s="159"/>
      <c r="F153" s="169"/>
      <c r="G153" s="160"/>
      <c r="H153" s="161"/>
    </row>
    <row r="154" spans="1:8" x14ac:dyDescent="0.2">
      <c r="A154" s="152"/>
      <c r="B154" s="153"/>
      <c r="C154" s="153"/>
      <c r="D154" s="154"/>
      <c r="E154" s="154"/>
      <c r="F154" s="168"/>
      <c r="G154" s="155"/>
      <c r="H154" s="156"/>
    </row>
    <row r="155" spans="1:8" x14ac:dyDescent="0.2">
      <c r="A155" s="157"/>
      <c r="B155" s="158"/>
      <c r="C155" s="158"/>
      <c r="D155" s="159"/>
      <c r="E155" s="159"/>
      <c r="F155" s="169"/>
      <c r="G155" s="160"/>
      <c r="H155" s="161"/>
    </row>
    <row r="156" spans="1:8" x14ac:dyDescent="0.2">
      <c r="A156" s="152"/>
      <c r="B156" s="153"/>
      <c r="C156" s="153"/>
      <c r="D156" s="154"/>
      <c r="E156" s="154"/>
      <c r="F156" s="168"/>
      <c r="G156" s="155"/>
      <c r="H156" s="156"/>
    </row>
    <row r="157" spans="1:8" x14ac:dyDescent="0.2">
      <c r="A157" s="157"/>
      <c r="B157" s="158"/>
      <c r="C157" s="158"/>
      <c r="D157" s="159"/>
      <c r="E157" s="159"/>
      <c r="F157" s="169"/>
      <c r="G157" s="160"/>
      <c r="H157" s="161"/>
    </row>
    <row r="158" spans="1:8" x14ac:dyDescent="0.2">
      <c r="A158" s="152"/>
      <c r="B158" s="153"/>
      <c r="C158" s="153"/>
      <c r="D158" s="154"/>
      <c r="E158" s="154"/>
      <c r="F158" s="168"/>
      <c r="G158" s="155"/>
      <c r="H158" s="156"/>
    </row>
    <row r="159" spans="1:8" x14ac:dyDescent="0.2">
      <c r="A159" s="157"/>
      <c r="B159" s="158"/>
      <c r="C159" s="158"/>
      <c r="D159" s="159"/>
      <c r="E159" s="159"/>
      <c r="F159" s="169"/>
      <c r="G159" s="160"/>
      <c r="H159" s="161"/>
    </row>
    <row r="160" spans="1:8" x14ac:dyDescent="0.2">
      <c r="A160" s="152"/>
      <c r="B160" s="153"/>
      <c r="C160" s="153"/>
      <c r="D160" s="154"/>
      <c r="E160" s="154"/>
      <c r="F160" s="168"/>
      <c r="G160" s="155"/>
      <c r="H160" s="156"/>
    </row>
    <row r="161" spans="1:8" x14ac:dyDescent="0.2">
      <c r="A161" s="157"/>
      <c r="B161" s="158"/>
      <c r="C161" s="158"/>
      <c r="D161" s="159"/>
      <c r="E161" s="159"/>
      <c r="F161" s="169"/>
      <c r="G161" s="160"/>
      <c r="H161" s="161"/>
    </row>
    <row r="162" spans="1:8" x14ac:dyDescent="0.2">
      <c r="A162" s="152"/>
      <c r="B162" s="153"/>
      <c r="C162" s="153"/>
      <c r="D162" s="154"/>
      <c r="E162" s="154"/>
      <c r="F162" s="168"/>
      <c r="G162" s="155"/>
      <c r="H162" s="156"/>
    </row>
    <row r="163" spans="1:8" x14ac:dyDescent="0.2">
      <c r="A163" s="157"/>
      <c r="B163" s="158"/>
      <c r="C163" s="158"/>
      <c r="D163" s="159"/>
      <c r="E163" s="159"/>
      <c r="F163" s="169"/>
      <c r="G163" s="160"/>
      <c r="H163" s="161"/>
    </row>
    <row r="164" spans="1:8" x14ac:dyDescent="0.2">
      <c r="A164" s="152"/>
      <c r="B164" s="153"/>
      <c r="C164" s="153"/>
      <c r="D164" s="154"/>
      <c r="E164" s="154"/>
      <c r="F164" s="168"/>
      <c r="G164" s="155"/>
      <c r="H164" s="156"/>
    </row>
    <row r="165" spans="1:8" x14ac:dyDescent="0.2">
      <c r="A165" s="157"/>
      <c r="B165" s="158"/>
      <c r="C165" s="158"/>
      <c r="D165" s="159"/>
      <c r="E165" s="159"/>
      <c r="F165" s="169"/>
      <c r="G165" s="160"/>
      <c r="H165" s="161"/>
    </row>
    <row r="166" spans="1:8" x14ac:dyDescent="0.2">
      <c r="A166" s="152"/>
      <c r="B166" s="153"/>
      <c r="C166" s="153"/>
      <c r="D166" s="154"/>
      <c r="E166" s="154"/>
      <c r="F166" s="168"/>
      <c r="G166" s="155"/>
      <c r="H166" s="156"/>
    </row>
    <row r="167" spans="1:8" x14ac:dyDescent="0.2">
      <c r="A167" s="157"/>
      <c r="B167" s="158"/>
      <c r="C167" s="158"/>
      <c r="D167" s="159"/>
      <c r="E167" s="159"/>
      <c r="F167" s="169"/>
      <c r="G167" s="160"/>
      <c r="H167" s="161"/>
    </row>
    <row r="168" spans="1:8" x14ac:dyDescent="0.2">
      <c r="A168" s="152"/>
      <c r="B168" s="153"/>
      <c r="C168" s="153"/>
      <c r="D168" s="154"/>
      <c r="E168" s="154"/>
      <c r="F168" s="168"/>
      <c r="G168" s="155"/>
      <c r="H168" s="156"/>
    </row>
    <row r="169" spans="1:8" x14ac:dyDescent="0.2">
      <c r="A169" s="157"/>
      <c r="B169" s="158"/>
      <c r="C169" s="158"/>
      <c r="D169" s="159"/>
      <c r="E169" s="159"/>
      <c r="F169" s="169"/>
      <c r="G169" s="160"/>
      <c r="H169" s="161"/>
    </row>
    <row r="170" spans="1:8" x14ac:dyDescent="0.2">
      <c r="A170" s="152"/>
      <c r="B170" s="153"/>
      <c r="C170" s="153"/>
      <c r="D170" s="154"/>
      <c r="E170" s="154"/>
      <c r="F170" s="168"/>
      <c r="G170" s="155"/>
      <c r="H170" s="156"/>
    </row>
    <row r="171" spans="1:8" x14ac:dyDescent="0.2">
      <c r="A171" s="157"/>
      <c r="B171" s="158"/>
      <c r="C171" s="158"/>
      <c r="D171" s="159"/>
      <c r="E171" s="159"/>
      <c r="F171" s="169"/>
      <c r="G171" s="160"/>
      <c r="H171" s="161"/>
    </row>
    <row r="172" spans="1:8" x14ac:dyDescent="0.2">
      <c r="A172" s="152"/>
      <c r="B172" s="153"/>
      <c r="C172" s="153"/>
      <c r="D172" s="154"/>
      <c r="E172" s="154"/>
      <c r="F172" s="168"/>
      <c r="G172" s="155"/>
      <c r="H172" s="156"/>
    </row>
    <row r="173" spans="1:8" x14ac:dyDescent="0.2">
      <c r="A173" s="157"/>
      <c r="B173" s="158"/>
      <c r="C173" s="158"/>
      <c r="D173" s="159"/>
      <c r="E173" s="159"/>
      <c r="F173" s="169"/>
      <c r="G173" s="160"/>
      <c r="H173" s="161"/>
    </row>
    <row r="174" spans="1:8" x14ac:dyDescent="0.2">
      <c r="A174" s="152"/>
      <c r="B174" s="153"/>
      <c r="C174" s="153"/>
      <c r="D174" s="154"/>
      <c r="E174" s="154"/>
      <c r="F174" s="168"/>
      <c r="G174" s="155"/>
      <c r="H174" s="156"/>
    </row>
    <row r="175" spans="1:8" x14ac:dyDescent="0.2">
      <c r="A175" s="157"/>
      <c r="B175" s="158"/>
      <c r="C175" s="158"/>
      <c r="D175" s="159"/>
      <c r="E175" s="159"/>
      <c r="F175" s="169"/>
      <c r="G175" s="160"/>
      <c r="H175" s="161"/>
    </row>
    <row r="176" spans="1:8" x14ac:dyDescent="0.2">
      <c r="A176" s="152"/>
      <c r="B176" s="153"/>
      <c r="C176" s="153"/>
      <c r="D176" s="154"/>
      <c r="E176" s="154"/>
      <c r="F176" s="168"/>
      <c r="G176" s="155"/>
      <c r="H176" s="156"/>
    </row>
    <row r="177" spans="1:8" x14ac:dyDescent="0.2">
      <c r="A177" s="157"/>
      <c r="B177" s="158"/>
      <c r="C177" s="158"/>
      <c r="D177" s="159"/>
      <c r="E177" s="159"/>
      <c r="F177" s="169"/>
      <c r="G177" s="160"/>
      <c r="H177" s="161"/>
    </row>
    <row r="178" spans="1:8" x14ac:dyDescent="0.2">
      <c r="A178" s="152"/>
      <c r="B178" s="153"/>
      <c r="C178" s="153"/>
      <c r="D178" s="154"/>
      <c r="E178" s="154"/>
      <c r="F178" s="168"/>
      <c r="G178" s="155"/>
      <c r="H178" s="156"/>
    </row>
    <row r="179" spans="1:8" x14ac:dyDescent="0.2">
      <c r="A179" s="157"/>
      <c r="B179" s="158"/>
      <c r="C179" s="158"/>
      <c r="D179" s="159"/>
      <c r="E179" s="159"/>
      <c r="F179" s="169"/>
      <c r="G179" s="160"/>
      <c r="H179" s="161"/>
    </row>
    <row r="180" spans="1:8" x14ac:dyDescent="0.2">
      <c r="A180" s="152"/>
      <c r="B180" s="153"/>
      <c r="C180" s="153"/>
      <c r="D180" s="154"/>
      <c r="E180" s="154"/>
      <c r="F180" s="168"/>
      <c r="G180" s="155"/>
      <c r="H180" s="156"/>
    </row>
    <row r="181" spans="1:8" x14ac:dyDescent="0.2">
      <c r="A181" s="157"/>
      <c r="B181" s="158"/>
      <c r="C181" s="158"/>
      <c r="D181" s="159"/>
      <c r="E181" s="159"/>
      <c r="F181" s="169"/>
      <c r="G181" s="160"/>
      <c r="H181" s="161"/>
    </row>
    <row r="182" spans="1:8" x14ac:dyDescent="0.2">
      <c r="A182" s="152"/>
      <c r="B182" s="153"/>
      <c r="C182" s="153"/>
      <c r="D182" s="154"/>
      <c r="E182" s="154"/>
      <c r="F182" s="168"/>
      <c r="G182" s="155"/>
      <c r="H182" s="156"/>
    </row>
    <row r="183" spans="1:8" x14ac:dyDescent="0.2">
      <c r="A183" s="157"/>
      <c r="B183" s="158"/>
      <c r="C183" s="158"/>
      <c r="D183" s="159"/>
      <c r="E183" s="159"/>
      <c r="F183" s="169"/>
      <c r="G183" s="160"/>
      <c r="H183" s="161"/>
    </row>
    <row r="184" spans="1:8" x14ac:dyDescent="0.2">
      <c r="A184" s="152"/>
      <c r="B184" s="153"/>
      <c r="C184" s="153"/>
      <c r="D184" s="154"/>
      <c r="E184" s="154"/>
      <c r="F184" s="168"/>
      <c r="G184" s="155"/>
      <c r="H184" s="156"/>
    </row>
    <row r="185" spans="1:8" x14ac:dyDescent="0.2">
      <c r="A185" s="157"/>
      <c r="B185" s="158"/>
      <c r="C185" s="158"/>
      <c r="D185" s="159"/>
      <c r="E185" s="159"/>
      <c r="F185" s="169"/>
      <c r="G185" s="160"/>
      <c r="H185" s="161"/>
    </row>
    <row r="186" spans="1:8" x14ac:dyDescent="0.2">
      <c r="A186" s="152"/>
      <c r="B186" s="153"/>
      <c r="C186" s="153"/>
      <c r="D186" s="154"/>
      <c r="E186" s="154"/>
      <c r="F186" s="168"/>
      <c r="G186" s="155"/>
      <c r="H186" s="156"/>
    </row>
    <row r="187" spans="1:8" x14ac:dyDescent="0.2">
      <c r="A187" s="157"/>
      <c r="B187" s="158"/>
      <c r="C187" s="158"/>
      <c r="D187" s="159"/>
      <c r="E187" s="159"/>
      <c r="F187" s="169"/>
      <c r="G187" s="160"/>
      <c r="H187" s="161"/>
    </row>
    <row r="188" spans="1:8" x14ac:dyDescent="0.2">
      <c r="A188" s="152"/>
      <c r="B188" s="153"/>
      <c r="C188" s="153"/>
      <c r="D188" s="154"/>
      <c r="E188" s="154"/>
      <c r="F188" s="168"/>
      <c r="G188" s="155"/>
      <c r="H188" s="156"/>
    </row>
    <row r="189" spans="1:8" x14ac:dyDescent="0.2">
      <c r="A189" s="157"/>
      <c r="B189" s="158"/>
      <c r="C189" s="158"/>
      <c r="D189" s="159"/>
      <c r="E189" s="159"/>
      <c r="F189" s="169"/>
      <c r="G189" s="160"/>
      <c r="H189" s="161"/>
    </row>
    <row r="190" spans="1:8" x14ac:dyDescent="0.2">
      <c r="A190" s="152"/>
      <c r="B190" s="153"/>
      <c r="C190" s="153"/>
      <c r="D190" s="154"/>
      <c r="E190" s="154"/>
      <c r="F190" s="168"/>
      <c r="G190" s="155"/>
      <c r="H190" s="156"/>
    </row>
    <row r="191" spans="1:8" x14ac:dyDescent="0.2">
      <c r="A191" s="157"/>
      <c r="B191" s="158"/>
      <c r="C191" s="158"/>
      <c r="D191" s="159"/>
      <c r="E191" s="159"/>
      <c r="F191" s="169"/>
      <c r="G191" s="160"/>
      <c r="H191" s="161"/>
    </row>
    <row r="192" spans="1:8" x14ac:dyDescent="0.2">
      <c r="A192" s="152"/>
      <c r="B192" s="153"/>
      <c r="C192" s="153"/>
      <c r="D192" s="154"/>
      <c r="E192" s="154"/>
      <c r="F192" s="168"/>
      <c r="G192" s="155"/>
      <c r="H192" s="156"/>
    </row>
    <row r="193" spans="1:8" x14ac:dyDescent="0.2">
      <c r="A193" s="157"/>
      <c r="B193" s="158"/>
      <c r="C193" s="158"/>
      <c r="D193" s="159"/>
      <c r="E193" s="159"/>
      <c r="F193" s="169"/>
      <c r="G193" s="160"/>
      <c r="H193" s="161"/>
    </row>
    <row r="194" spans="1:8" x14ac:dyDescent="0.2">
      <c r="A194" s="152"/>
      <c r="B194" s="153"/>
      <c r="C194" s="153"/>
      <c r="D194" s="154"/>
      <c r="E194" s="154"/>
      <c r="F194" s="168"/>
      <c r="G194" s="155"/>
      <c r="H194" s="156"/>
    </row>
    <row r="195" spans="1:8" x14ac:dyDescent="0.2">
      <c r="A195" s="157"/>
      <c r="B195" s="158"/>
      <c r="C195" s="158"/>
      <c r="D195" s="159"/>
      <c r="E195" s="159"/>
      <c r="F195" s="169"/>
      <c r="G195" s="160"/>
      <c r="H195" s="161"/>
    </row>
    <row r="196" spans="1:8" x14ac:dyDescent="0.2">
      <c r="A196" s="152"/>
      <c r="B196" s="153"/>
      <c r="C196" s="153"/>
      <c r="D196" s="154"/>
      <c r="E196" s="154"/>
      <c r="F196" s="168"/>
      <c r="G196" s="155"/>
      <c r="H196" s="156"/>
    </row>
    <row r="197" spans="1:8" x14ac:dyDescent="0.2">
      <c r="A197" s="157"/>
      <c r="B197" s="158"/>
      <c r="C197" s="158"/>
      <c r="D197" s="159"/>
      <c r="E197" s="159"/>
      <c r="F197" s="169"/>
      <c r="G197" s="160"/>
      <c r="H197" s="161"/>
    </row>
    <row r="198" spans="1:8" x14ac:dyDescent="0.2">
      <c r="A198" s="152"/>
      <c r="B198" s="153"/>
      <c r="C198" s="153"/>
      <c r="D198" s="154"/>
      <c r="E198" s="154"/>
      <c r="F198" s="168"/>
      <c r="G198" s="155"/>
      <c r="H198" s="156"/>
    </row>
    <row r="199" spans="1:8" x14ac:dyDescent="0.2">
      <c r="A199" s="157"/>
      <c r="B199" s="158"/>
      <c r="C199" s="158"/>
      <c r="D199" s="159"/>
      <c r="E199" s="159"/>
      <c r="F199" s="169"/>
      <c r="G199" s="160"/>
      <c r="H199" s="161"/>
    </row>
    <row r="200" spans="1:8" x14ac:dyDescent="0.2">
      <c r="A200" s="152"/>
      <c r="B200" s="153"/>
      <c r="C200" s="153"/>
      <c r="D200" s="154"/>
      <c r="E200" s="154"/>
      <c r="F200" s="168"/>
      <c r="G200" s="155"/>
      <c r="H200" s="156"/>
    </row>
    <row r="201" spans="1:8" x14ac:dyDescent="0.2">
      <c r="A201" s="157"/>
      <c r="B201" s="158"/>
      <c r="C201" s="158"/>
      <c r="D201" s="159"/>
      <c r="E201" s="159"/>
      <c r="F201" s="169"/>
      <c r="G201" s="160"/>
      <c r="H201" s="161"/>
    </row>
    <row r="202" spans="1:8" x14ac:dyDescent="0.2">
      <c r="A202" s="152"/>
      <c r="B202" s="153"/>
      <c r="C202" s="153"/>
      <c r="D202" s="154"/>
      <c r="E202" s="154"/>
      <c r="F202" s="168"/>
      <c r="G202" s="155"/>
      <c r="H202" s="156"/>
    </row>
    <row r="203" spans="1:8" x14ac:dyDescent="0.2">
      <c r="A203" s="157"/>
      <c r="B203" s="158"/>
      <c r="C203" s="158"/>
      <c r="D203" s="159"/>
      <c r="E203" s="159"/>
      <c r="F203" s="169"/>
      <c r="G203" s="160"/>
      <c r="H203" s="161"/>
    </row>
    <row r="204" spans="1:8" x14ac:dyDescent="0.2">
      <c r="A204" s="152"/>
      <c r="B204" s="153"/>
      <c r="C204" s="153"/>
      <c r="D204" s="154"/>
      <c r="E204" s="154"/>
      <c r="F204" s="168"/>
      <c r="G204" s="155"/>
      <c r="H204" s="156"/>
    </row>
    <row r="205" spans="1:8" x14ac:dyDescent="0.2">
      <c r="A205" s="157"/>
      <c r="B205" s="158"/>
      <c r="C205" s="158"/>
      <c r="D205" s="159"/>
      <c r="E205" s="159"/>
      <c r="F205" s="169"/>
      <c r="G205" s="160"/>
      <c r="H205" s="161"/>
    </row>
    <row r="206" spans="1:8" x14ac:dyDescent="0.2">
      <c r="A206" s="152"/>
      <c r="B206" s="153"/>
      <c r="C206" s="153"/>
      <c r="D206" s="154"/>
      <c r="E206" s="154"/>
      <c r="F206" s="168"/>
      <c r="G206" s="155"/>
      <c r="H206" s="156"/>
    </row>
    <row r="207" spans="1:8" x14ac:dyDescent="0.2">
      <c r="A207" s="157"/>
      <c r="B207" s="158"/>
      <c r="C207" s="158"/>
      <c r="D207" s="159"/>
      <c r="E207" s="159"/>
      <c r="F207" s="169"/>
      <c r="G207" s="160"/>
      <c r="H207" s="161"/>
    </row>
    <row r="208" spans="1:8" x14ac:dyDescent="0.2">
      <c r="A208" s="152"/>
      <c r="B208" s="153"/>
      <c r="C208" s="153"/>
      <c r="D208" s="154"/>
      <c r="E208" s="154"/>
      <c r="F208" s="168"/>
      <c r="G208" s="155"/>
      <c r="H208" s="156"/>
    </row>
    <row r="209" spans="1:8" x14ac:dyDescent="0.2">
      <c r="A209" s="157"/>
      <c r="B209" s="158"/>
      <c r="C209" s="158"/>
      <c r="D209" s="159"/>
      <c r="E209" s="159"/>
      <c r="F209" s="169"/>
      <c r="G209" s="160"/>
      <c r="H209" s="161"/>
    </row>
    <row r="210" spans="1:8" x14ac:dyDescent="0.2">
      <c r="A210" s="152"/>
      <c r="B210" s="153"/>
      <c r="C210" s="153"/>
      <c r="D210" s="154"/>
      <c r="E210" s="154"/>
      <c r="F210" s="168"/>
      <c r="G210" s="155"/>
      <c r="H210" s="156"/>
    </row>
    <row r="211" spans="1:8" x14ac:dyDescent="0.2">
      <c r="A211" s="157"/>
      <c r="B211" s="158"/>
      <c r="C211" s="158"/>
      <c r="D211" s="159"/>
      <c r="E211" s="159"/>
      <c r="F211" s="169"/>
      <c r="G211" s="160"/>
      <c r="H211" s="161"/>
    </row>
    <row r="212" spans="1:8" x14ac:dyDescent="0.2">
      <c r="A212" s="152"/>
      <c r="B212" s="153"/>
      <c r="C212" s="153"/>
      <c r="D212" s="154"/>
      <c r="E212" s="154"/>
      <c r="F212" s="168"/>
      <c r="G212" s="155"/>
      <c r="H212" s="156"/>
    </row>
    <row r="213" spans="1:8" x14ac:dyDescent="0.2">
      <c r="A213" s="157"/>
      <c r="B213" s="158"/>
      <c r="C213" s="158"/>
      <c r="D213" s="159"/>
      <c r="E213" s="159"/>
      <c r="F213" s="169"/>
      <c r="G213" s="160"/>
      <c r="H213" s="161"/>
    </row>
    <row r="214" spans="1:8" x14ac:dyDescent="0.2">
      <c r="A214" s="152"/>
      <c r="B214" s="153"/>
      <c r="C214" s="153"/>
      <c r="D214" s="154"/>
      <c r="E214" s="154"/>
      <c r="F214" s="168"/>
      <c r="G214" s="155"/>
      <c r="H214" s="156"/>
    </row>
    <row r="215" spans="1:8" x14ac:dyDescent="0.2">
      <c r="A215" s="157"/>
      <c r="B215" s="158"/>
      <c r="C215" s="158"/>
      <c r="D215" s="159"/>
      <c r="E215" s="159"/>
      <c r="F215" s="169"/>
      <c r="G215" s="160"/>
      <c r="H215" s="161"/>
    </row>
    <row r="216" spans="1:8" x14ac:dyDescent="0.2">
      <c r="A216" s="152"/>
      <c r="B216" s="153"/>
      <c r="C216" s="153"/>
      <c r="D216" s="154"/>
      <c r="E216" s="154"/>
      <c r="F216" s="168"/>
      <c r="G216" s="155"/>
      <c r="H216" s="156"/>
    </row>
    <row r="217" spans="1:8" x14ac:dyDescent="0.2">
      <c r="A217" s="157"/>
      <c r="B217" s="158"/>
      <c r="C217" s="158"/>
      <c r="D217" s="159"/>
      <c r="E217" s="159"/>
      <c r="F217" s="169"/>
      <c r="G217" s="160"/>
      <c r="H217" s="161"/>
    </row>
    <row r="218" spans="1:8" x14ac:dyDescent="0.2">
      <c r="A218" s="152"/>
      <c r="B218" s="153"/>
      <c r="C218" s="153"/>
      <c r="D218" s="154"/>
      <c r="E218" s="154"/>
      <c r="F218" s="168"/>
      <c r="G218" s="155"/>
      <c r="H218" s="156"/>
    </row>
    <row r="219" spans="1:8" x14ac:dyDescent="0.2">
      <c r="A219" s="157"/>
      <c r="B219" s="158"/>
      <c r="C219" s="158"/>
      <c r="D219" s="159"/>
      <c r="E219" s="159"/>
      <c r="F219" s="169"/>
      <c r="G219" s="160"/>
      <c r="H219" s="161"/>
    </row>
    <row r="220" spans="1:8" x14ac:dyDescent="0.2">
      <c r="A220" s="152"/>
      <c r="B220" s="153"/>
      <c r="C220" s="153"/>
      <c r="D220" s="154"/>
      <c r="E220" s="154"/>
      <c r="F220" s="168"/>
      <c r="G220" s="155"/>
      <c r="H220" s="156"/>
    </row>
    <row r="221" spans="1:8" x14ac:dyDescent="0.2">
      <c r="A221" s="157"/>
      <c r="B221" s="158"/>
      <c r="C221" s="158"/>
      <c r="D221" s="159"/>
      <c r="E221" s="159"/>
      <c r="F221" s="169"/>
      <c r="G221" s="160"/>
      <c r="H221" s="161"/>
    </row>
    <row r="222" spans="1:8" x14ac:dyDescent="0.2">
      <c r="A222" s="152"/>
      <c r="B222" s="153"/>
      <c r="C222" s="153"/>
      <c r="D222" s="154"/>
      <c r="E222" s="154"/>
      <c r="F222" s="168"/>
      <c r="G222" s="155"/>
      <c r="H222" s="156"/>
    </row>
    <row r="223" spans="1:8" x14ac:dyDescent="0.2">
      <c r="A223" s="157"/>
      <c r="B223" s="158"/>
      <c r="C223" s="158"/>
      <c r="D223" s="159"/>
      <c r="E223" s="159"/>
      <c r="F223" s="169"/>
      <c r="G223" s="160"/>
      <c r="H223" s="161"/>
    </row>
    <row r="224" spans="1:8" x14ac:dyDescent="0.2">
      <c r="A224" s="152"/>
      <c r="B224" s="153"/>
      <c r="C224" s="153"/>
      <c r="D224" s="154"/>
      <c r="E224" s="154"/>
      <c r="F224" s="168"/>
      <c r="G224" s="155"/>
      <c r="H224" s="156"/>
    </row>
    <row r="225" spans="1:8" x14ac:dyDescent="0.2">
      <c r="A225" s="157"/>
      <c r="B225" s="158"/>
      <c r="C225" s="158"/>
      <c r="D225" s="159"/>
      <c r="E225" s="159"/>
      <c r="F225" s="169"/>
      <c r="G225" s="160"/>
      <c r="H225" s="161"/>
    </row>
    <row r="226" spans="1:8" x14ac:dyDescent="0.2">
      <c r="A226" s="152"/>
      <c r="B226" s="153"/>
      <c r="C226" s="153"/>
      <c r="D226" s="154"/>
      <c r="E226" s="154"/>
      <c r="F226" s="168"/>
      <c r="G226" s="155"/>
      <c r="H226" s="156"/>
    </row>
    <row r="227" spans="1:8" x14ac:dyDescent="0.2">
      <c r="A227" s="157"/>
      <c r="B227" s="158"/>
      <c r="C227" s="158"/>
      <c r="D227" s="159"/>
      <c r="E227" s="159"/>
      <c r="F227" s="169"/>
      <c r="G227" s="160"/>
      <c r="H227" s="161"/>
    </row>
    <row r="228" spans="1:8" x14ac:dyDescent="0.2">
      <c r="A228" s="152"/>
      <c r="B228" s="153"/>
      <c r="C228" s="153"/>
      <c r="D228" s="154"/>
      <c r="E228" s="154"/>
      <c r="F228" s="168"/>
      <c r="G228" s="155"/>
      <c r="H228" s="156"/>
    </row>
    <row r="229" spans="1:8" x14ac:dyDescent="0.2">
      <c r="A229" s="157"/>
      <c r="B229" s="158"/>
      <c r="C229" s="158"/>
      <c r="D229" s="159"/>
      <c r="E229" s="159"/>
      <c r="F229" s="169"/>
      <c r="G229" s="160"/>
      <c r="H229" s="161"/>
    </row>
    <row r="230" spans="1:8" x14ac:dyDescent="0.2">
      <c r="A230" s="152"/>
      <c r="B230" s="153"/>
      <c r="C230" s="153"/>
      <c r="D230" s="154"/>
      <c r="E230" s="154"/>
      <c r="F230" s="168"/>
      <c r="G230" s="155"/>
      <c r="H230" s="156"/>
    </row>
    <row r="231" spans="1:8" x14ac:dyDescent="0.2">
      <c r="A231" s="157"/>
      <c r="B231" s="158"/>
      <c r="C231" s="158"/>
      <c r="D231" s="159"/>
      <c r="E231" s="159"/>
      <c r="F231" s="169"/>
      <c r="G231" s="160"/>
      <c r="H231" s="161"/>
    </row>
    <row r="232" spans="1:8" x14ac:dyDescent="0.2">
      <c r="A232" s="152"/>
      <c r="B232" s="153"/>
      <c r="C232" s="153"/>
      <c r="D232" s="154"/>
      <c r="E232" s="154"/>
      <c r="F232" s="168"/>
      <c r="G232" s="155"/>
      <c r="H232" s="156"/>
    </row>
    <row r="233" spans="1:8" x14ac:dyDescent="0.2">
      <c r="A233" s="157"/>
      <c r="B233" s="158"/>
      <c r="C233" s="158"/>
      <c r="D233" s="159"/>
      <c r="E233" s="159"/>
      <c r="F233" s="169"/>
      <c r="G233" s="160"/>
      <c r="H233" s="161"/>
    </row>
    <row r="234" spans="1:8" x14ac:dyDescent="0.2">
      <c r="A234" s="152"/>
      <c r="B234" s="153"/>
      <c r="C234" s="153"/>
      <c r="D234" s="154"/>
      <c r="E234" s="154"/>
      <c r="F234" s="168"/>
      <c r="G234" s="155"/>
      <c r="H234" s="156"/>
    </row>
    <row r="235" spans="1:8" x14ac:dyDescent="0.2">
      <c r="A235" s="157"/>
      <c r="B235" s="158"/>
      <c r="C235" s="158"/>
      <c r="D235" s="159"/>
      <c r="E235" s="159"/>
      <c r="F235" s="169"/>
      <c r="G235" s="160"/>
      <c r="H235" s="161"/>
    </row>
    <row r="236" spans="1:8" x14ac:dyDescent="0.2">
      <c r="A236" s="152"/>
      <c r="B236" s="153"/>
      <c r="C236" s="153"/>
      <c r="D236" s="154"/>
      <c r="E236" s="154"/>
      <c r="F236" s="168"/>
      <c r="G236" s="155"/>
      <c r="H236" s="156"/>
    </row>
    <row r="237" spans="1:8" x14ac:dyDescent="0.2">
      <c r="A237" s="157"/>
      <c r="B237" s="158"/>
      <c r="C237" s="158"/>
      <c r="D237" s="159"/>
      <c r="E237" s="159"/>
      <c r="F237" s="169"/>
      <c r="G237" s="160"/>
      <c r="H237" s="161"/>
    </row>
    <row r="238" spans="1:8" x14ac:dyDescent="0.2">
      <c r="A238" s="152"/>
      <c r="B238" s="153"/>
      <c r="C238" s="153"/>
      <c r="D238" s="154"/>
      <c r="E238" s="154"/>
      <c r="F238" s="168"/>
      <c r="G238" s="155"/>
      <c r="H238" s="156"/>
    </row>
    <row r="239" spans="1:8" x14ac:dyDescent="0.2">
      <c r="A239" s="157"/>
      <c r="B239" s="158"/>
      <c r="C239" s="158"/>
      <c r="D239" s="159"/>
      <c r="E239" s="159"/>
      <c r="F239" s="169"/>
      <c r="G239" s="160"/>
      <c r="H239" s="161"/>
    </row>
    <row r="240" spans="1:8" x14ac:dyDescent="0.2">
      <c r="A240" s="152"/>
      <c r="B240" s="153"/>
      <c r="C240" s="153"/>
      <c r="D240" s="154"/>
      <c r="E240" s="154"/>
      <c r="F240" s="168"/>
      <c r="G240" s="155"/>
      <c r="H240" s="156"/>
    </row>
    <row r="241" spans="1:8" x14ac:dyDescent="0.2">
      <c r="A241" s="157"/>
      <c r="B241" s="158"/>
      <c r="C241" s="158"/>
      <c r="D241" s="159"/>
      <c r="E241" s="159"/>
      <c r="F241" s="169"/>
      <c r="G241" s="160"/>
      <c r="H241" s="161"/>
    </row>
    <row r="242" spans="1:8" x14ac:dyDescent="0.2">
      <c r="A242" s="152"/>
      <c r="B242" s="153"/>
      <c r="C242" s="153"/>
      <c r="D242" s="154"/>
      <c r="E242" s="154"/>
      <c r="F242" s="168"/>
      <c r="G242" s="155"/>
      <c r="H242" s="156"/>
    </row>
    <row r="243" spans="1:8" x14ac:dyDescent="0.2">
      <c r="A243" s="157"/>
      <c r="B243" s="158"/>
      <c r="C243" s="158"/>
      <c r="D243" s="159"/>
      <c r="E243" s="159"/>
      <c r="F243" s="169"/>
      <c r="G243" s="160"/>
      <c r="H243" s="161"/>
    </row>
    <row r="244" spans="1:8" x14ac:dyDescent="0.2">
      <c r="A244" s="152"/>
      <c r="B244" s="153"/>
      <c r="C244" s="153"/>
      <c r="D244" s="154"/>
      <c r="E244" s="154"/>
      <c r="F244" s="168"/>
      <c r="G244" s="155"/>
      <c r="H244" s="156"/>
    </row>
    <row r="245" spans="1:8" x14ac:dyDescent="0.2">
      <c r="A245" s="157"/>
      <c r="B245" s="158"/>
      <c r="C245" s="158"/>
      <c r="D245" s="159"/>
      <c r="E245" s="159"/>
      <c r="F245" s="169"/>
      <c r="G245" s="160"/>
      <c r="H245" s="161"/>
    </row>
    <row r="246" spans="1:8" x14ac:dyDescent="0.2">
      <c r="A246" s="152"/>
      <c r="B246" s="153"/>
      <c r="C246" s="153"/>
      <c r="D246" s="154"/>
      <c r="E246" s="154"/>
      <c r="F246" s="168"/>
      <c r="G246" s="155"/>
      <c r="H246" s="156"/>
    </row>
    <row r="247" spans="1:8" x14ac:dyDescent="0.2">
      <c r="A247" s="157"/>
      <c r="B247" s="158"/>
      <c r="C247" s="158"/>
      <c r="D247" s="159"/>
      <c r="E247" s="159"/>
      <c r="F247" s="169"/>
      <c r="G247" s="160"/>
      <c r="H247" s="161"/>
    </row>
    <row r="248" spans="1:8" x14ac:dyDescent="0.2">
      <c r="A248" s="152"/>
      <c r="B248" s="153"/>
      <c r="C248" s="153"/>
      <c r="D248" s="154"/>
      <c r="E248" s="154"/>
      <c r="F248" s="168"/>
      <c r="G248" s="155"/>
      <c r="H248" s="156"/>
    </row>
    <row r="249" spans="1:8" x14ac:dyDescent="0.2">
      <c r="A249" s="157"/>
      <c r="B249" s="158"/>
      <c r="C249" s="158"/>
      <c r="D249" s="159"/>
      <c r="E249" s="159"/>
      <c r="F249" s="169"/>
      <c r="G249" s="160"/>
      <c r="H249" s="161"/>
    </row>
    <row r="250" spans="1:8" x14ac:dyDescent="0.2">
      <c r="A250" s="152"/>
      <c r="B250" s="153"/>
      <c r="C250" s="153"/>
      <c r="D250" s="154"/>
      <c r="E250" s="154"/>
      <c r="F250" s="168"/>
      <c r="G250" s="155"/>
      <c r="H250" s="156"/>
    </row>
    <row r="251" spans="1:8" x14ac:dyDescent="0.2">
      <c r="A251" s="157"/>
      <c r="B251" s="158"/>
      <c r="C251" s="158"/>
      <c r="D251" s="159"/>
      <c r="E251" s="159"/>
      <c r="F251" s="169"/>
      <c r="G251" s="160"/>
      <c r="H251" s="161"/>
    </row>
    <row r="252" spans="1:8" x14ac:dyDescent="0.2">
      <c r="A252" s="152"/>
      <c r="B252" s="153"/>
      <c r="C252" s="153"/>
      <c r="D252" s="154"/>
      <c r="E252" s="154"/>
      <c r="F252" s="168"/>
      <c r="G252" s="155"/>
      <c r="H252" s="156"/>
    </row>
    <row r="253" spans="1:8" x14ac:dyDescent="0.2">
      <c r="A253" s="157"/>
      <c r="B253" s="158"/>
      <c r="C253" s="158"/>
      <c r="D253" s="159"/>
      <c r="E253" s="159"/>
      <c r="F253" s="169"/>
      <c r="G253" s="160"/>
      <c r="H253" s="161"/>
    </row>
    <row r="254" spans="1:8" x14ac:dyDescent="0.2">
      <c r="A254" s="152"/>
      <c r="B254" s="153"/>
      <c r="C254" s="153"/>
      <c r="D254" s="154"/>
      <c r="E254" s="154"/>
      <c r="F254" s="168"/>
      <c r="G254" s="155"/>
      <c r="H254" s="156"/>
    </row>
    <row r="255" spans="1:8" x14ac:dyDescent="0.2">
      <c r="A255" s="157"/>
      <c r="B255" s="158"/>
      <c r="C255" s="158"/>
      <c r="D255" s="159"/>
      <c r="E255" s="159"/>
      <c r="F255" s="169"/>
      <c r="G255" s="160"/>
      <c r="H255" s="161"/>
    </row>
    <row r="256" spans="1:8" x14ac:dyDescent="0.2">
      <c r="A256" s="152"/>
      <c r="B256" s="153"/>
      <c r="C256" s="153"/>
      <c r="D256" s="154"/>
      <c r="E256" s="154"/>
      <c r="F256" s="168"/>
      <c r="G256" s="155"/>
      <c r="H256" s="156"/>
    </row>
    <row r="257" spans="1:8" x14ac:dyDescent="0.2">
      <c r="A257" s="157"/>
      <c r="B257" s="158"/>
      <c r="C257" s="158"/>
      <c r="D257" s="159"/>
      <c r="E257" s="159"/>
      <c r="F257" s="169"/>
      <c r="G257" s="160"/>
      <c r="H257" s="161"/>
    </row>
    <row r="258" spans="1:8" x14ac:dyDescent="0.2">
      <c r="A258" s="152"/>
      <c r="B258" s="153"/>
      <c r="C258" s="153"/>
      <c r="D258" s="154"/>
      <c r="E258" s="154"/>
      <c r="F258" s="168"/>
      <c r="G258" s="155"/>
      <c r="H258" s="156"/>
    </row>
    <row r="259" spans="1:8" x14ac:dyDescent="0.2">
      <c r="A259" s="157"/>
      <c r="B259" s="158"/>
      <c r="C259" s="158"/>
      <c r="D259" s="159"/>
      <c r="E259" s="159"/>
      <c r="F259" s="169"/>
      <c r="G259" s="160"/>
      <c r="H259" s="161"/>
    </row>
    <row r="260" spans="1:8" x14ac:dyDescent="0.2">
      <c r="A260" s="152"/>
      <c r="B260" s="153"/>
      <c r="C260" s="153"/>
      <c r="D260" s="154"/>
      <c r="E260" s="154"/>
      <c r="F260" s="168"/>
      <c r="G260" s="155"/>
      <c r="H260" s="156"/>
    </row>
    <row r="261" spans="1:8" x14ac:dyDescent="0.2">
      <c r="A261" s="157"/>
      <c r="B261" s="158"/>
      <c r="C261" s="158"/>
      <c r="D261" s="159"/>
      <c r="E261" s="159"/>
      <c r="F261" s="169"/>
      <c r="G261" s="160"/>
      <c r="H261" s="161"/>
    </row>
    <row r="262" spans="1:8" x14ac:dyDescent="0.2">
      <c r="A262" s="152"/>
      <c r="B262" s="153"/>
      <c r="C262" s="153"/>
      <c r="D262" s="154"/>
      <c r="E262" s="154"/>
      <c r="F262" s="168"/>
      <c r="G262" s="155"/>
      <c r="H262" s="156"/>
    </row>
    <row r="263" spans="1:8" x14ac:dyDescent="0.2">
      <c r="A263" s="157"/>
      <c r="B263" s="158"/>
      <c r="C263" s="158"/>
      <c r="D263" s="159"/>
      <c r="E263" s="159"/>
      <c r="F263" s="169"/>
      <c r="G263" s="160"/>
      <c r="H263" s="161"/>
    </row>
    <row r="264" spans="1:8" x14ac:dyDescent="0.2">
      <c r="A264" s="152"/>
      <c r="B264" s="153"/>
      <c r="C264" s="153"/>
      <c r="D264" s="154"/>
      <c r="E264" s="154"/>
      <c r="F264" s="168"/>
      <c r="G264" s="155"/>
      <c r="H264" s="156"/>
    </row>
    <row r="265" spans="1:8" x14ac:dyDescent="0.2">
      <c r="A265" s="157"/>
      <c r="B265" s="158"/>
      <c r="C265" s="158"/>
      <c r="D265" s="159"/>
      <c r="E265" s="159"/>
      <c r="F265" s="169"/>
      <c r="G265" s="160"/>
      <c r="H265" s="161"/>
    </row>
    <row r="266" spans="1:8" x14ac:dyDescent="0.2">
      <c r="A266" s="152"/>
      <c r="B266" s="153"/>
      <c r="C266" s="153"/>
      <c r="D266" s="154"/>
      <c r="E266" s="154"/>
      <c r="F266" s="168"/>
      <c r="G266" s="155"/>
      <c r="H266" s="156"/>
    </row>
    <row r="267" spans="1:8" x14ac:dyDescent="0.2">
      <c r="A267" s="157"/>
      <c r="B267" s="158"/>
      <c r="C267" s="158"/>
      <c r="D267" s="159"/>
      <c r="E267" s="159"/>
      <c r="F267" s="169"/>
      <c r="G267" s="160"/>
      <c r="H267" s="161"/>
    </row>
    <row r="268" spans="1:8" x14ac:dyDescent="0.2">
      <c r="A268" s="152"/>
      <c r="B268" s="153"/>
      <c r="C268" s="153"/>
      <c r="D268" s="154"/>
      <c r="E268" s="154"/>
      <c r="F268" s="168"/>
      <c r="G268" s="155"/>
      <c r="H268" s="156"/>
    </row>
    <row r="269" spans="1:8" x14ac:dyDescent="0.2">
      <c r="A269" s="157"/>
      <c r="B269" s="158"/>
      <c r="C269" s="158"/>
      <c r="D269" s="159"/>
      <c r="E269" s="159"/>
      <c r="F269" s="169"/>
      <c r="G269" s="160"/>
      <c r="H269" s="161"/>
    </row>
    <row r="270" spans="1:8" x14ac:dyDescent="0.2">
      <c r="A270" s="152"/>
      <c r="B270" s="153"/>
      <c r="C270" s="153"/>
      <c r="D270" s="154"/>
      <c r="E270" s="154"/>
      <c r="F270" s="168"/>
      <c r="G270" s="155"/>
      <c r="H270" s="156"/>
    </row>
    <row r="271" spans="1:8" x14ac:dyDescent="0.2">
      <c r="A271" s="157"/>
      <c r="B271" s="158"/>
      <c r="C271" s="158"/>
      <c r="D271" s="159"/>
      <c r="E271" s="159"/>
      <c r="F271" s="169"/>
      <c r="G271" s="160"/>
      <c r="H271" s="161"/>
    </row>
    <row r="272" spans="1:8" x14ac:dyDescent="0.2">
      <c r="A272" s="152"/>
      <c r="B272" s="153"/>
      <c r="C272" s="153"/>
      <c r="D272" s="154"/>
      <c r="E272" s="154"/>
      <c r="F272" s="168"/>
      <c r="G272" s="155"/>
      <c r="H272" s="156"/>
    </row>
    <row r="273" spans="1:8" x14ac:dyDescent="0.2">
      <c r="A273" s="157"/>
      <c r="B273" s="158"/>
      <c r="C273" s="158"/>
      <c r="D273" s="159"/>
      <c r="E273" s="159"/>
      <c r="F273" s="169"/>
      <c r="G273" s="160"/>
      <c r="H273" s="161"/>
    </row>
    <row r="274" spans="1:8" x14ac:dyDescent="0.2">
      <c r="A274" s="152"/>
      <c r="B274" s="153"/>
      <c r="C274" s="153"/>
      <c r="D274" s="154"/>
      <c r="E274" s="154"/>
      <c r="F274" s="168"/>
      <c r="G274" s="155"/>
      <c r="H274" s="156"/>
    </row>
    <row r="275" spans="1:8" x14ac:dyDescent="0.2">
      <c r="A275" s="157"/>
      <c r="B275" s="158"/>
      <c r="C275" s="158"/>
      <c r="D275" s="159"/>
      <c r="E275" s="159"/>
      <c r="F275" s="169"/>
      <c r="G275" s="160"/>
      <c r="H275" s="161"/>
    </row>
    <row r="276" spans="1:8" x14ac:dyDescent="0.2">
      <c r="A276" s="152"/>
      <c r="B276" s="153"/>
      <c r="C276" s="153"/>
      <c r="D276" s="154"/>
      <c r="E276" s="154"/>
      <c r="F276" s="168"/>
      <c r="G276" s="155"/>
      <c r="H276" s="156"/>
    </row>
    <row r="277" spans="1:8" x14ac:dyDescent="0.2">
      <c r="A277" s="157"/>
      <c r="B277" s="158"/>
      <c r="C277" s="158"/>
      <c r="D277" s="159"/>
      <c r="E277" s="159"/>
      <c r="F277" s="169"/>
      <c r="G277" s="160"/>
      <c r="H277" s="161"/>
    </row>
    <row r="278" spans="1:8" x14ac:dyDescent="0.2">
      <c r="A278" s="152"/>
      <c r="B278" s="153"/>
      <c r="C278" s="153"/>
      <c r="D278" s="154"/>
      <c r="E278" s="154"/>
      <c r="F278" s="168"/>
      <c r="G278" s="155"/>
      <c r="H278" s="156"/>
    </row>
    <row r="279" spans="1:8" x14ac:dyDescent="0.2">
      <c r="A279" s="157"/>
      <c r="B279" s="158"/>
      <c r="C279" s="158"/>
      <c r="D279" s="159"/>
      <c r="E279" s="159"/>
      <c r="F279" s="169"/>
      <c r="G279" s="160"/>
      <c r="H279" s="161"/>
    </row>
    <row r="280" spans="1:8" x14ac:dyDescent="0.2">
      <c r="A280" s="152"/>
      <c r="B280" s="153"/>
      <c r="C280" s="153"/>
      <c r="D280" s="154"/>
      <c r="E280" s="154"/>
      <c r="F280" s="168"/>
      <c r="G280" s="155"/>
      <c r="H280" s="156"/>
    </row>
    <row r="281" spans="1:8" x14ac:dyDescent="0.2">
      <c r="A281" s="157"/>
      <c r="B281" s="158"/>
      <c r="C281" s="158"/>
      <c r="D281" s="159"/>
      <c r="E281" s="159"/>
      <c r="F281" s="169"/>
      <c r="G281" s="160"/>
      <c r="H281" s="161"/>
    </row>
    <row r="282" spans="1:8" x14ac:dyDescent="0.2">
      <c r="A282" s="152"/>
      <c r="B282" s="153"/>
      <c r="C282" s="153"/>
      <c r="D282" s="154"/>
      <c r="E282" s="154"/>
      <c r="F282" s="168"/>
      <c r="G282" s="155"/>
      <c r="H282" s="156"/>
    </row>
    <row r="283" spans="1:8" x14ac:dyDescent="0.2">
      <c r="A283" s="157"/>
      <c r="B283" s="158"/>
      <c r="C283" s="158"/>
      <c r="D283" s="159"/>
      <c r="E283" s="159"/>
      <c r="F283" s="169"/>
      <c r="G283" s="160"/>
      <c r="H283" s="161"/>
    </row>
    <row r="284" spans="1:8" x14ac:dyDescent="0.2">
      <c r="A284" s="152"/>
      <c r="B284" s="153"/>
      <c r="C284" s="153"/>
      <c r="D284" s="154"/>
      <c r="E284" s="154"/>
      <c r="F284" s="168"/>
      <c r="G284" s="155"/>
      <c r="H284" s="156"/>
    </row>
    <row r="285" spans="1:8" x14ac:dyDescent="0.2">
      <c r="A285" s="157"/>
      <c r="B285" s="158"/>
      <c r="C285" s="158"/>
      <c r="D285" s="159"/>
      <c r="E285" s="159"/>
      <c r="F285" s="169"/>
      <c r="G285" s="160"/>
      <c r="H285" s="161"/>
    </row>
    <row r="286" spans="1:8" x14ac:dyDescent="0.2">
      <c r="A286" s="152"/>
      <c r="B286" s="153"/>
      <c r="C286" s="153"/>
      <c r="D286" s="154"/>
      <c r="E286" s="154"/>
      <c r="F286" s="168"/>
      <c r="G286" s="155"/>
      <c r="H286" s="156"/>
    </row>
    <row r="287" spans="1:8" x14ac:dyDescent="0.2">
      <c r="A287" s="157"/>
      <c r="B287" s="158"/>
      <c r="C287" s="158"/>
      <c r="D287" s="159"/>
      <c r="E287" s="159"/>
      <c r="F287" s="169"/>
      <c r="G287" s="160"/>
      <c r="H287" s="161"/>
    </row>
    <row r="288" spans="1:8" x14ac:dyDescent="0.2">
      <c r="A288" s="152"/>
      <c r="B288" s="153"/>
      <c r="C288" s="153"/>
      <c r="D288" s="154"/>
      <c r="E288" s="154"/>
      <c r="F288" s="168"/>
      <c r="G288" s="155"/>
      <c r="H288" s="156"/>
    </row>
    <row r="289" spans="1:8" x14ac:dyDescent="0.2">
      <c r="A289" s="157"/>
      <c r="B289" s="158"/>
      <c r="C289" s="158"/>
      <c r="D289" s="159"/>
      <c r="E289" s="159"/>
      <c r="F289" s="169"/>
      <c r="G289" s="160"/>
      <c r="H289" s="161"/>
    </row>
    <row r="290" spans="1:8" x14ac:dyDescent="0.2">
      <c r="A290" s="152"/>
      <c r="B290" s="153"/>
      <c r="C290" s="153"/>
      <c r="D290" s="154"/>
      <c r="E290" s="154"/>
      <c r="F290" s="168"/>
      <c r="G290" s="155"/>
      <c r="H290" s="156"/>
    </row>
    <row r="291" spans="1:8" x14ac:dyDescent="0.2">
      <c r="A291" s="157"/>
      <c r="B291" s="158"/>
      <c r="C291" s="158"/>
      <c r="D291" s="159"/>
      <c r="E291" s="159"/>
      <c r="F291" s="169"/>
      <c r="G291" s="160"/>
      <c r="H291" s="161"/>
    </row>
    <row r="292" spans="1:8" x14ac:dyDescent="0.2">
      <c r="A292" s="152"/>
      <c r="B292" s="153"/>
      <c r="C292" s="153"/>
      <c r="D292" s="154"/>
      <c r="E292" s="154"/>
      <c r="F292" s="168"/>
      <c r="G292" s="155"/>
      <c r="H292" s="156"/>
    </row>
    <row r="293" spans="1:8" x14ac:dyDescent="0.2">
      <c r="A293" s="157"/>
      <c r="B293" s="158"/>
      <c r="C293" s="158"/>
      <c r="D293" s="159"/>
      <c r="E293" s="159"/>
      <c r="F293" s="169"/>
      <c r="G293" s="160"/>
      <c r="H293" s="161"/>
    </row>
    <row r="294" spans="1:8" x14ac:dyDescent="0.2">
      <c r="A294" s="152"/>
      <c r="B294" s="153"/>
      <c r="C294" s="153"/>
      <c r="D294" s="154"/>
      <c r="E294" s="154"/>
      <c r="F294" s="168"/>
      <c r="G294" s="155"/>
      <c r="H294" s="156"/>
    </row>
    <row r="295" spans="1:8" x14ac:dyDescent="0.2">
      <c r="A295" s="157"/>
      <c r="B295" s="158"/>
      <c r="C295" s="158"/>
      <c r="D295" s="159"/>
      <c r="E295" s="159"/>
      <c r="F295" s="169"/>
      <c r="G295" s="160"/>
      <c r="H295" s="161"/>
    </row>
    <row r="296" spans="1:8" x14ac:dyDescent="0.2">
      <c r="A296" s="152"/>
      <c r="B296" s="153"/>
      <c r="C296" s="153"/>
      <c r="D296" s="154"/>
      <c r="E296" s="154"/>
      <c r="F296" s="168"/>
      <c r="G296" s="155"/>
      <c r="H296" s="156"/>
    </row>
    <row r="297" spans="1:8" x14ac:dyDescent="0.2">
      <c r="A297" s="157"/>
      <c r="B297" s="158"/>
      <c r="C297" s="158"/>
      <c r="D297" s="159"/>
      <c r="E297" s="159"/>
      <c r="F297" s="169"/>
      <c r="G297" s="160"/>
      <c r="H297" s="161"/>
    </row>
    <row r="298" spans="1:8" x14ac:dyDescent="0.2">
      <c r="A298" s="152"/>
      <c r="B298" s="153"/>
      <c r="C298" s="153"/>
      <c r="D298" s="154"/>
      <c r="E298" s="154"/>
      <c r="F298" s="168"/>
      <c r="G298" s="155"/>
      <c r="H298" s="156"/>
    </row>
    <row r="299" spans="1:8" x14ac:dyDescent="0.2">
      <c r="A299" s="157"/>
      <c r="B299" s="158"/>
      <c r="C299" s="158"/>
      <c r="D299" s="159"/>
      <c r="E299" s="159"/>
      <c r="F299" s="169"/>
      <c r="G299" s="160"/>
      <c r="H299" s="161"/>
    </row>
    <row r="300" spans="1:8" x14ac:dyDescent="0.2">
      <c r="A300" s="152"/>
      <c r="B300" s="153"/>
      <c r="C300" s="153"/>
      <c r="D300" s="154"/>
      <c r="E300" s="154"/>
      <c r="F300" s="168"/>
      <c r="G300" s="155"/>
      <c r="H300" s="156"/>
    </row>
  </sheetData>
  <autoFilter ref="A1:H97" xr:uid="{9B83778D-2348-4444-AAAD-1032CB3FD8BA}">
    <sortState xmlns:xlrd2="http://schemas.microsoft.com/office/spreadsheetml/2017/richdata2" ref="A2:H101">
      <sortCondition ref="D1:D97"/>
    </sortState>
  </autoFilter>
  <phoneticPr fontId="20" type="noConversion"/>
  <printOptions horizontalCentered="1"/>
  <pageMargins left="0.25" right="0.25" top="0.97986111111111096" bottom="0.25" header="0.3" footer="0.3"/>
  <pageSetup scale="83" orientation="landscape" horizontalDpi="1200" verticalDpi="1200" r:id="rId1"/>
  <headerFooter>
    <oddHeader>&amp;C&amp;"+,Regular"&amp;24Kirjathjearim Lodge No. 104 Ledger
&amp;14Last Updated: &amp;D &amp;T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686B4-B28F-4790-8FD3-BAC4B52A764C}">
  <dimension ref="A1:F39"/>
  <sheetViews>
    <sheetView workbookViewId="0"/>
  </sheetViews>
  <sheetFormatPr baseColWidth="10" defaultColWidth="8.83203125" defaultRowHeight="15" x14ac:dyDescent="0.2"/>
  <cols>
    <col min="2" max="2" width="12.6640625" customWidth="1"/>
    <col min="3" max="3" width="15" bestFit="1" customWidth="1"/>
    <col min="4" max="4" width="13.83203125" customWidth="1"/>
    <col min="5" max="5" width="14.83203125" customWidth="1"/>
    <col min="6" max="6" width="47.83203125" customWidth="1"/>
  </cols>
  <sheetData>
    <row r="1" spans="1:6" ht="16" thickBot="1" x14ac:dyDescent="0.25">
      <c r="A1" s="38" t="s">
        <v>137</v>
      </c>
      <c r="C1" s="203"/>
      <c r="D1" s="114" t="s">
        <v>139</v>
      </c>
      <c r="E1" s="203"/>
    </row>
    <row r="2" spans="1:6" x14ac:dyDescent="0.2">
      <c r="C2" s="190" t="s">
        <v>138</v>
      </c>
      <c r="E2" s="190" t="s">
        <v>140</v>
      </c>
    </row>
    <row r="3" spans="1:6" x14ac:dyDescent="0.2">
      <c r="C3" s="190"/>
      <c r="E3" s="190"/>
    </row>
    <row r="4" spans="1:6" x14ac:dyDescent="0.2">
      <c r="A4" s="38" t="s">
        <v>141</v>
      </c>
      <c r="D4" s="38" t="s">
        <v>142</v>
      </c>
    </row>
    <row r="5" spans="1:6" ht="16" thickBot="1" x14ac:dyDescent="0.25">
      <c r="A5" s="216"/>
      <c r="B5" s="216"/>
      <c r="D5" s="216"/>
      <c r="E5" s="216"/>
    </row>
    <row r="8" spans="1:6" ht="16" thickBot="1" x14ac:dyDescent="0.25">
      <c r="A8" s="191" t="s">
        <v>143</v>
      </c>
    </row>
    <row r="9" spans="1:6" ht="16" thickBot="1" x14ac:dyDescent="0.25">
      <c r="A9" s="194" t="s">
        <v>148</v>
      </c>
      <c r="B9" s="195" t="s">
        <v>144</v>
      </c>
      <c r="C9" s="195" t="s">
        <v>145</v>
      </c>
      <c r="D9" s="195" t="s">
        <v>83</v>
      </c>
      <c r="E9" s="195" t="s">
        <v>146</v>
      </c>
      <c r="F9" s="196" t="s">
        <v>147</v>
      </c>
    </row>
    <row r="10" spans="1:6" x14ac:dyDescent="0.2">
      <c r="A10" s="105" t="str">
        <f>IF(B10 ="","",TEXT(MONTH(B10),"mmmm"))</f>
        <v/>
      </c>
      <c r="B10" s="197"/>
      <c r="C10" s="197"/>
      <c r="D10" s="197"/>
      <c r="E10" s="197"/>
      <c r="F10" s="198"/>
    </row>
    <row r="11" spans="1:6" x14ac:dyDescent="0.2">
      <c r="A11" s="192" t="str">
        <f t="shared" ref="A11:A22" si="0">IF(B11 ="","",TEXT(MONTH(B11),"mmmm"))</f>
        <v/>
      </c>
      <c r="B11" s="199"/>
      <c r="C11" s="199"/>
      <c r="D11" s="199"/>
      <c r="E11" s="199"/>
      <c r="F11" s="200"/>
    </row>
    <row r="12" spans="1:6" x14ac:dyDescent="0.2">
      <c r="A12" s="192" t="str">
        <f t="shared" si="0"/>
        <v/>
      </c>
      <c r="B12" s="199"/>
      <c r="C12" s="199"/>
      <c r="D12" s="199"/>
      <c r="E12" s="199"/>
      <c r="F12" s="200"/>
    </row>
    <row r="13" spans="1:6" x14ac:dyDescent="0.2">
      <c r="A13" s="192" t="str">
        <f t="shared" si="0"/>
        <v/>
      </c>
      <c r="B13" s="199"/>
      <c r="C13" s="199"/>
      <c r="D13" s="199"/>
      <c r="E13" s="199"/>
      <c r="F13" s="200"/>
    </row>
    <row r="14" spans="1:6" x14ac:dyDescent="0.2">
      <c r="A14" s="192" t="str">
        <f t="shared" si="0"/>
        <v/>
      </c>
      <c r="B14" s="199"/>
      <c r="C14" s="199"/>
      <c r="D14" s="199"/>
      <c r="E14" s="199"/>
      <c r="F14" s="200"/>
    </row>
    <row r="15" spans="1:6" x14ac:dyDescent="0.2">
      <c r="A15" s="192" t="str">
        <f t="shared" si="0"/>
        <v/>
      </c>
      <c r="B15" s="199"/>
      <c r="C15" s="199"/>
      <c r="D15" s="199"/>
      <c r="E15" s="199"/>
      <c r="F15" s="200"/>
    </row>
    <row r="16" spans="1:6" x14ac:dyDescent="0.2">
      <c r="A16" s="192" t="str">
        <f t="shared" si="0"/>
        <v/>
      </c>
      <c r="B16" s="199"/>
      <c r="C16" s="199"/>
      <c r="D16" s="199"/>
      <c r="E16" s="199"/>
      <c r="F16" s="200"/>
    </row>
    <row r="17" spans="1:6" x14ac:dyDescent="0.2">
      <c r="A17" s="192" t="str">
        <f t="shared" si="0"/>
        <v/>
      </c>
      <c r="B17" s="199"/>
      <c r="C17" s="199"/>
      <c r="D17" s="199"/>
      <c r="E17" s="199"/>
      <c r="F17" s="200"/>
    </row>
    <row r="18" spans="1:6" x14ac:dyDescent="0.2">
      <c r="A18" s="192" t="str">
        <f t="shared" si="0"/>
        <v/>
      </c>
      <c r="B18" s="199"/>
      <c r="C18" s="199"/>
      <c r="D18" s="199"/>
      <c r="E18" s="199"/>
      <c r="F18" s="200"/>
    </row>
    <row r="19" spans="1:6" x14ac:dyDescent="0.2">
      <c r="A19" s="192" t="str">
        <f t="shared" si="0"/>
        <v/>
      </c>
      <c r="B19" s="199"/>
      <c r="C19" s="199"/>
      <c r="D19" s="199"/>
      <c r="E19" s="199"/>
      <c r="F19" s="200"/>
    </row>
    <row r="20" spans="1:6" x14ac:dyDescent="0.2">
      <c r="A20" s="192" t="str">
        <f t="shared" si="0"/>
        <v/>
      </c>
      <c r="B20" s="199"/>
      <c r="C20" s="199"/>
      <c r="D20" s="199"/>
      <c r="E20" s="199"/>
      <c r="F20" s="200"/>
    </row>
    <row r="21" spans="1:6" x14ac:dyDescent="0.2">
      <c r="A21" s="192" t="str">
        <f t="shared" si="0"/>
        <v/>
      </c>
      <c r="B21" s="199"/>
      <c r="C21" s="199"/>
      <c r="D21" s="199"/>
      <c r="E21" s="199"/>
      <c r="F21" s="200"/>
    </row>
    <row r="22" spans="1:6" ht="16" thickBot="1" x14ac:dyDescent="0.25">
      <c r="A22" s="193" t="str">
        <f t="shared" si="0"/>
        <v/>
      </c>
      <c r="B22" s="201"/>
      <c r="C22" s="201"/>
      <c r="D22" s="201"/>
      <c r="E22" s="201"/>
      <c r="F22" s="202"/>
    </row>
    <row r="25" spans="1:6" ht="16" thickBot="1" x14ac:dyDescent="0.25">
      <c r="A25" s="191" t="s">
        <v>149</v>
      </c>
    </row>
    <row r="26" spans="1:6" ht="16" thickBot="1" x14ac:dyDescent="0.25">
      <c r="A26" s="194" t="s">
        <v>148</v>
      </c>
      <c r="B26" s="195" t="s">
        <v>144</v>
      </c>
      <c r="C26" s="217" t="s">
        <v>151</v>
      </c>
      <c r="D26" s="218"/>
      <c r="E26" s="195" t="s">
        <v>150</v>
      </c>
      <c r="F26" s="196" t="s">
        <v>147</v>
      </c>
    </row>
    <row r="27" spans="1:6" x14ac:dyDescent="0.2">
      <c r="A27" s="105" t="str">
        <f>IF(B27 ="","",TEXT(MONTH(B27),"mmmm"))</f>
        <v/>
      </c>
      <c r="B27" s="197"/>
      <c r="C27" s="219"/>
      <c r="D27" s="220"/>
      <c r="E27" s="197"/>
      <c r="F27" s="198"/>
    </row>
    <row r="28" spans="1:6" x14ac:dyDescent="0.2">
      <c r="A28" s="192" t="str">
        <f t="shared" ref="A28:A39" si="1">IF(B28 ="","",TEXT(MONTH(B28),"mmmm"))</f>
        <v/>
      </c>
      <c r="B28" s="199"/>
      <c r="C28" s="221"/>
      <c r="D28" s="222"/>
      <c r="E28" s="199"/>
      <c r="F28" s="200"/>
    </row>
    <row r="29" spans="1:6" x14ac:dyDescent="0.2">
      <c r="A29" s="192" t="str">
        <f t="shared" si="1"/>
        <v/>
      </c>
      <c r="B29" s="199"/>
      <c r="C29" s="221"/>
      <c r="D29" s="222"/>
      <c r="E29" s="199"/>
      <c r="F29" s="200"/>
    </row>
    <row r="30" spans="1:6" x14ac:dyDescent="0.2">
      <c r="A30" s="192" t="str">
        <f t="shared" si="1"/>
        <v/>
      </c>
      <c r="B30" s="199"/>
      <c r="C30" s="221"/>
      <c r="D30" s="222"/>
      <c r="E30" s="199"/>
      <c r="F30" s="200"/>
    </row>
    <row r="31" spans="1:6" x14ac:dyDescent="0.2">
      <c r="A31" s="192" t="str">
        <f t="shared" si="1"/>
        <v/>
      </c>
      <c r="B31" s="199"/>
      <c r="C31" s="221"/>
      <c r="D31" s="222"/>
      <c r="E31" s="199"/>
      <c r="F31" s="200"/>
    </row>
    <row r="32" spans="1:6" x14ac:dyDescent="0.2">
      <c r="A32" s="192" t="str">
        <f t="shared" si="1"/>
        <v/>
      </c>
      <c r="B32" s="199"/>
      <c r="C32" s="221"/>
      <c r="D32" s="222"/>
      <c r="E32" s="199"/>
      <c r="F32" s="200"/>
    </row>
    <row r="33" spans="1:6" x14ac:dyDescent="0.2">
      <c r="A33" s="192" t="str">
        <f t="shared" si="1"/>
        <v/>
      </c>
      <c r="B33" s="199"/>
      <c r="C33" s="221"/>
      <c r="D33" s="222"/>
      <c r="E33" s="199"/>
      <c r="F33" s="200"/>
    </row>
    <row r="34" spans="1:6" x14ac:dyDescent="0.2">
      <c r="A34" s="192" t="str">
        <f t="shared" si="1"/>
        <v/>
      </c>
      <c r="B34" s="199"/>
      <c r="C34" s="221"/>
      <c r="D34" s="222"/>
      <c r="E34" s="199"/>
      <c r="F34" s="200"/>
    </row>
    <row r="35" spans="1:6" x14ac:dyDescent="0.2">
      <c r="A35" s="192" t="str">
        <f t="shared" si="1"/>
        <v/>
      </c>
      <c r="B35" s="199"/>
      <c r="C35" s="221"/>
      <c r="D35" s="222"/>
      <c r="E35" s="199"/>
      <c r="F35" s="200"/>
    </row>
    <row r="36" spans="1:6" x14ac:dyDescent="0.2">
      <c r="A36" s="192" t="str">
        <f t="shared" si="1"/>
        <v/>
      </c>
      <c r="B36" s="199"/>
      <c r="C36" s="221"/>
      <c r="D36" s="222"/>
      <c r="E36" s="199"/>
      <c r="F36" s="200"/>
    </row>
    <row r="37" spans="1:6" x14ac:dyDescent="0.2">
      <c r="A37" s="192" t="str">
        <f t="shared" si="1"/>
        <v/>
      </c>
      <c r="B37" s="199"/>
      <c r="C37" s="221"/>
      <c r="D37" s="222"/>
      <c r="E37" s="199"/>
      <c r="F37" s="200"/>
    </row>
    <row r="38" spans="1:6" x14ac:dyDescent="0.2">
      <c r="A38" s="192" t="str">
        <f t="shared" si="1"/>
        <v/>
      </c>
      <c r="B38" s="199"/>
      <c r="C38" s="221"/>
      <c r="D38" s="222"/>
      <c r="E38" s="199"/>
      <c r="F38" s="200"/>
    </row>
    <row r="39" spans="1:6" ht="16" thickBot="1" x14ac:dyDescent="0.25">
      <c r="A39" s="193" t="str">
        <f t="shared" si="1"/>
        <v/>
      </c>
      <c r="B39" s="201"/>
      <c r="C39" s="223"/>
      <c r="D39" s="224"/>
      <c r="E39" s="201"/>
      <c r="F39" s="202"/>
    </row>
  </sheetData>
  <mergeCells count="16">
    <mergeCell ref="C39:D39"/>
    <mergeCell ref="C29:D29"/>
    <mergeCell ref="C30:D30"/>
    <mergeCell ref="C31:D31"/>
    <mergeCell ref="C32:D32"/>
    <mergeCell ref="C38:D38"/>
    <mergeCell ref="C33:D33"/>
    <mergeCell ref="C34:D34"/>
    <mergeCell ref="C35:D35"/>
    <mergeCell ref="C36:D36"/>
    <mergeCell ref="C37:D37"/>
    <mergeCell ref="A5:B5"/>
    <mergeCell ref="D5:E5"/>
    <mergeCell ref="C26:D26"/>
    <mergeCell ref="C27:D27"/>
    <mergeCell ref="C28:D28"/>
  </mergeCells>
  <printOptions horizontalCentered="1"/>
  <pageMargins left="0.25" right="0.25" top="0.75" bottom="0.25" header="0.3" footer="0.3"/>
  <pageSetup scale="89" orientation="portrait" horizontalDpi="1200" verticalDpi="1200" r:id="rId1"/>
  <headerFooter>
    <oddHeader>&amp;LTreasuer Report
&amp;9Prepared: &amp;D  @ &amp;T&amp;C&amp;18Mt. Sinai Chapter No. 135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4"/>
  <sheetViews>
    <sheetView workbookViewId="0"/>
  </sheetViews>
  <sheetFormatPr baseColWidth="10" defaultColWidth="9.1640625" defaultRowHeight="14" x14ac:dyDescent="0.2"/>
  <cols>
    <col min="1" max="1" width="26.5" style="22" customWidth="1"/>
    <col min="2" max="2" width="14.1640625" style="2" bestFit="1" customWidth="1"/>
    <col min="3" max="3" width="16" style="2" bestFit="1" customWidth="1"/>
    <col min="4" max="4" width="16.5" style="2" bestFit="1" customWidth="1"/>
    <col min="5" max="9" width="16" style="2" bestFit="1" customWidth="1"/>
    <col min="10" max="10" width="14.1640625" style="2" bestFit="1" customWidth="1"/>
    <col min="11" max="11" width="16" style="2" bestFit="1" customWidth="1"/>
    <col min="12" max="12" width="15.5" style="2" bestFit="1" customWidth="1"/>
    <col min="13" max="13" width="14.1640625" style="2" bestFit="1" customWidth="1"/>
    <col min="14" max="16384" width="9.1640625" style="2"/>
  </cols>
  <sheetData>
    <row r="1" spans="1:13" x14ac:dyDescent="0.2">
      <c r="B1" s="37">
        <v>43678</v>
      </c>
      <c r="C1" s="37">
        <v>43709</v>
      </c>
      <c r="D1" s="37">
        <v>43739</v>
      </c>
      <c r="E1" s="37">
        <v>43770</v>
      </c>
      <c r="F1" s="37">
        <v>43800</v>
      </c>
      <c r="G1" s="37">
        <v>43831</v>
      </c>
      <c r="H1" s="37">
        <v>43862</v>
      </c>
      <c r="I1" s="37">
        <v>43891</v>
      </c>
      <c r="J1" s="37">
        <v>43922</v>
      </c>
      <c r="K1" s="37">
        <v>43952</v>
      </c>
      <c r="L1" s="37">
        <v>43983</v>
      </c>
      <c r="M1" s="37">
        <v>44013</v>
      </c>
    </row>
    <row r="2" spans="1:13" ht="15" x14ac:dyDescent="0.2">
      <c r="A2" s="23" t="s">
        <v>10</v>
      </c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ht="15" x14ac:dyDescent="0.2">
      <c r="A3" s="24" t="str">
        <f>Summary!A53</f>
        <v>Member Dues</v>
      </c>
      <c r="B3" s="14">
        <f>Summary!$E$53</f>
        <v>1400</v>
      </c>
      <c r="C3" s="14">
        <f>Summary!$E$53</f>
        <v>1400</v>
      </c>
      <c r="D3" s="14">
        <f>Summary!$E$53</f>
        <v>1400</v>
      </c>
      <c r="E3" s="14">
        <f>Summary!$E$53</f>
        <v>1400</v>
      </c>
      <c r="F3" s="14">
        <f>Summary!$E$53</f>
        <v>1400</v>
      </c>
      <c r="G3" s="14">
        <f>Summary!$E$53</f>
        <v>1400</v>
      </c>
      <c r="H3" s="14">
        <f>Summary!$E$53</f>
        <v>1400</v>
      </c>
      <c r="I3" s="14">
        <f>Summary!$E$53</f>
        <v>1400</v>
      </c>
      <c r="J3" s="14">
        <f>Summary!$E$53</f>
        <v>1400</v>
      </c>
      <c r="K3" s="14">
        <f>Summary!$E$53</f>
        <v>1400</v>
      </c>
      <c r="L3" s="14">
        <f>Summary!$E$53</f>
        <v>1400</v>
      </c>
      <c r="M3" s="14">
        <f>Summary!$E$53</f>
        <v>1400</v>
      </c>
    </row>
    <row r="4" spans="1:13" ht="15" x14ac:dyDescent="0.2">
      <c r="A4" s="24" t="str">
        <f>Summary!A58</f>
        <v>Donations</v>
      </c>
      <c r="B4" s="116">
        <v>0</v>
      </c>
      <c r="C4" s="116">
        <v>0</v>
      </c>
      <c r="D4" s="116">
        <v>250</v>
      </c>
      <c r="E4" s="116">
        <v>0</v>
      </c>
      <c r="F4" s="116">
        <v>0</v>
      </c>
      <c r="G4" s="116">
        <v>0</v>
      </c>
      <c r="H4" s="116">
        <v>0</v>
      </c>
      <c r="I4" s="116">
        <v>200</v>
      </c>
      <c r="J4" s="116">
        <v>0</v>
      </c>
      <c r="K4" s="116">
        <v>0</v>
      </c>
      <c r="L4" s="116">
        <v>0</v>
      </c>
      <c r="M4" s="116">
        <v>0</v>
      </c>
    </row>
    <row r="5" spans="1:13" ht="15" x14ac:dyDescent="0.2">
      <c r="A5" s="24" t="str">
        <f>Summary!A59</f>
        <v>14th Annual Car Wash</v>
      </c>
      <c r="B5" s="17">
        <v>0</v>
      </c>
      <c r="C5" s="17">
        <f>Summary!$F$59</f>
        <v>1000</v>
      </c>
      <c r="D5" s="17">
        <v>0</v>
      </c>
      <c r="E5" s="17">
        <v>0</v>
      </c>
      <c r="F5" s="17">
        <v>0</v>
      </c>
      <c r="G5" s="17">
        <v>0</v>
      </c>
      <c r="H5" s="17">
        <v>0</v>
      </c>
      <c r="I5" s="17">
        <v>0</v>
      </c>
      <c r="J5" s="17">
        <v>0</v>
      </c>
      <c r="K5" s="17">
        <v>0</v>
      </c>
      <c r="L5" s="17">
        <v>0</v>
      </c>
      <c r="M5" s="14">
        <v>0</v>
      </c>
    </row>
    <row r="6" spans="1:13" ht="15" x14ac:dyDescent="0.2">
      <c r="A6" s="24" t="str">
        <f>Summary!A60</f>
        <v>Open</v>
      </c>
      <c r="B6" s="17">
        <v>0</v>
      </c>
      <c r="C6" s="17">
        <v>0</v>
      </c>
      <c r="D6" s="17">
        <f>Summary!$F$60</f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4">
        <v>0</v>
      </c>
    </row>
    <row r="7" spans="1:13" ht="15" x14ac:dyDescent="0.2">
      <c r="A7" s="24" t="str">
        <f>Summary!A61</f>
        <v>Open</v>
      </c>
      <c r="B7" s="17">
        <v>0</v>
      </c>
      <c r="C7" s="17">
        <v>0</v>
      </c>
      <c r="D7" s="17">
        <f>Summary!$F$61</f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4">
        <v>0</v>
      </c>
    </row>
    <row r="8" spans="1:13" ht="15" x14ac:dyDescent="0.2">
      <c r="A8" s="24" t="str">
        <f>Summary!A62</f>
        <v>Jazz Brunch</v>
      </c>
      <c r="B8" s="17">
        <v>0</v>
      </c>
      <c r="C8" s="17">
        <v>0</v>
      </c>
      <c r="D8" s="17">
        <f>Summary!$F$62</f>
        <v>2000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4">
        <v>0</v>
      </c>
    </row>
    <row r="9" spans="1:13" ht="15" x14ac:dyDescent="0.2">
      <c r="A9" s="24" t="str">
        <f>Summary!A63</f>
        <v>Open</v>
      </c>
      <c r="B9" s="17">
        <v>0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f>Summary!$F$63</f>
        <v>0</v>
      </c>
      <c r="J9" s="17">
        <v>0</v>
      </c>
      <c r="K9" s="17">
        <v>0</v>
      </c>
      <c r="L9" s="17">
        <v>0</v>
      </c>
      <c r="M9" s="14">
        <v>0</v>
      </c>
    </row>
    <row r="10" spans="1:13" x14ac:dyDescent="0.2">
      <c r="B10" s="18"/>
      <c r="C10" s="18"/>
      <c r="D10" s="18"/>
      <c r="E10" s="18"/>
      <c r="F10" s="18"/>
      <c r="G10" s="18"/>
      <c r="H10" s="18"/>
      <c r="I10" s="19"/>
      <c r="J10" s="18"/>
      <c r="K10" s="18"/>
      <c r="L10" s="18"/>
      <c r="M10" s="18"/>
    </row>
    <row r="11" spans="1:13" ht="15" x14ac:dyDescent="0.2">
      <c r="A11" s="25" t="s">
        <v>57</v>
      </c>
      <c r="B11" s="20">
        <f>SUM(B3:B10)</f>
        <v>1400</v>
      </c>
      <c r="C11" s="20">
        <f t="shared" ref="C11:M11" si="0">SUM(C3:C10)</f>
        <v>2400</v>
      </c>
      <c r="D11" s="20">
        <f t="shared" si="0"/>
        <v>3650</v>
      </c>
      <c r="E11" s="20">
        <f t="shared" si="0"/>
        <v>1400</v>
      </c>
      <c r="F11" s="20">
        <f t="shared" si="0"/>
        <v>1400</v>
      </c>
      <c r="G11" s="20">
        <f t="shared" si="0"/>
        <v>1400</v>
      </c>
      <c r="H11" s="20">
        <f t="shared" si="0"/>
        <v>1400</v>
      </c>
      <c r="I11" s="20">
        <f t="shared" si="0"/>
        <v>1600</v>
      </c>
      <c r="J11" s="20">
        <f t="shared" si="0"/>
        <v>1400</v>
      </c>
      <c r="K11" s="20">
        <f t="shared" si="0"/>
        <v>1400</v>
      </c>
      <c r="L11" s="20">
        <f t="shared" si="0"/>
        <v>1400</v>
      </c>
      <c r="M11" s="20">
        <f t="shared" si="0"/>
        <v>1400</v>
      </c>
    </row>
    <row r="12" spans="1:13" customFormat="1" ht="15" x14ac:dyDescent="0.2">
      <c r="A12" s="26"/>
    </row>
    <row r="13" spans="1:13" ht="15" x14ac:dyDescent="0.2">
      <c r="A13" s="23" t="s">
        <v>9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</row>
    <row r="14" spans="1:13" ht="17" x14ac:dyDescent="0.2">
      <c r="A14" s="27" t="s">
        <v>18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5" spans="1:13" x14ac:dyDescent="0.2">
      <c r="A15" s="41" t="str">
        <f>Summary!A5</f>
        <v>Rent 1</v>
      </c>
      <c r="B15" s="14">
        <f>Summary!$E$5</f>
        <v>-735</v>
      </c>
      <c r="C15" s="14">
        <f>Summary!$E$5</f>
        <v>-735</v>
      </c>
      <c r="D15" s="14">
        <f>Summary!$E$5</f>
        <v>-735</v>
      </c>
      <c r="E15" s="14">
        <f>Summary!$E$5</f>
        <v>-735</v>
      </c>
      <c r="F15" s="14">
        <f>Summary!$E$5</f>
        <v>-735</v>
      </c>
      <c r="G15" s="14">
        <f>Summary!$E$5</f>
        <v>-735</v>
      </c>
      <c r="H15" s="14">
        <f>Summary!$E$5</f>
        <v>-735</v>
      </c>
      <c r="I15" s="14">
        <f>Summary!$E$5</f>
        <v>-735</v>
      </c>
      <c r="J15" s="14">
        <f>Summary!$E$5</f>
        <v>-735</v>
      </c>
      <c r="K15" s="14">
        <f>Summary!$E$5</f>
        <v>-735</v>
      </c>
      <c r="L15" s="14">
        <f>Summary!$E$5</f>
        <v>-735</v>
      </c>
      <c r="M15" s="14">
        <f>Summary!$E$5</f>
        <v>-735</v>
      </c>
    </row>
    <row r="16" spans="1:13" x14ac:dyDescent="0.2">
      <c r="A16" s="41" t="str">
        <f>Summary!A6</f>
        <v>GL Dues &amp; Taxes 1</v>
      </c>
      <c r="B16" s="14">
        <f>Summary!$E$6</f>
        <v>-289.58333333333331</v>
      </c>
      <c r="C16" s="14">
        <f>Summary!$E$6</f>
        <v>-289.58333333333331</v>
      </c>
      <c r="D16" s="14">
        <f>Summary!$E$6</f>
        <v>-289.58333333333331</v>
      </c>
      <c r="E16" s="14">
        <f>Summary!$E$6</f>
        <v>-289.58333333333331</v>
      </c>
      <c r="F16" s="14">
        <f>Summary!$E$6</f>
        <v>-289.58333333333331</v>
      </c>
      <c r="G16" s="14">
        <f>Summary!$E$6</f>
        <v>-289.58333333333331</v>
      </c>
      <c r="H16" s="14">
        <f>Summary!$E$6</f>
        <v>-289.58333333333331</v>
      </c>
      <c r="I16" s="14">
        <f>Summary!$E$6</f>
        <v>-289.58333333333331</v>
      </c>
      <c r="J16" s="14">
        <f>Summary!$E$6</f>
        <v>-289.58333333333331</v>
      </c>
      <c r="K16" s="14">
        <f>Summary!$E$6</f>
        <v>-289.58333333333331</v>
      </c>
      <c r="L16" s="14">
        <f>Summary!$E$6</f>
        <v>-289.58333333333331</v>
      </c>
      <c r="M16" s="14">
        <f>Summary!$E$6</f>
        <v>-289.58333333333331</v>
      </c>
    </row>
    <row r="17" spans="1:13" x14ac:dyDescent="0.2">
      <c r="A17" s="41" t="str">
        <f>Summary!A7</f>
        <v>District Dues 1</v>
      </c>
      <c r="B17" s="14">
        <f>Summary!$E$7</f>
        <v>-61.25</v>
      </c>
      <c r="C17" s="14">
        <f>Summary!$E$7</f>
        <v>-61.25</v>
      </c>
      <c r="D17" s="14">
        <f>Summary!$E$7</f>
        <v>-61.25</v>
      </c>
      <c r="E17" s="14">
        <f>Summary!$E$7</f>
        <v>-61.25</v>
      </c>
      <c r="F17" s="14">
        <f>Summary!$E$7</f>
        <v>-61.25</v>
      </c>
      <c r="G17" s="14">
        <f>Summary!$E$7</f>
        <v>-61.25</v>
      </c>
      <c r="H17" s="14">
        <f>Summary!$E$7</f>
        <v>-61.25</v>
      </c>
      <c r="I17" s="14">
        <f>Summary!$E$7</f>
        <v>-61.25</v>
      </c>
      <c r="J17" s="14">
        <f>Summary!$E$7</f>
        <v>-61.25</v>
      </c>
      <c r="K17" s="14">
        <f>Summary!$E$7</f>
        <v>-61.25</v>
      </c>
      <c r="L17" s="14">
        <f>Summary!$E$7</f>
        <v>-61.25</v>
      </c>
      <c r="M17" s="14">
        <f>Summary!$E$7</f>
        <v>-61.25</v>
      </c>
    </row>
    <row r="18" spans="1:13" x14ac:dyDescent="0.2">
      <c r="A18" s="41" t="str">
        <f>Summary!A8</f>
        <v>GL WM Reimbursement Fund</v>
      </c>
      <c r="B18" s="14">
        <f>Summary!$E$8</f>
        <v>-41.666666666666664</v>
      </c>
      <c r="C18" s="14">
        <f>Summary!$E$8</f>
        <v>-41.666666666666664</v>
      </c>
      <c r="D18" s="14">
        <f>Summary!$E$8</f>
        <v>-41.666666666666664</v>
      </c>
      <c r="E18" s="14">
        <f>Summary!$E$8</f>
        <v>-41.666666666666664</v>
      </c>
      <c r="F18" s="14">
        <f>Summary!$E$8</f>
        <v>-41.666666666666664</v>
      </c>
      <c r="G18" s="14">
        <f>Summary!$E$8</f>
        <v>-41.666666666666664</v>
      </c>
      <c r="H18" s="14">
        <f>Summary!$E$8</f>
        <v>-41.666666666666664</v>
      </c>
      <c r="I18" s="14">
        <f>Summary!$E$8</f>
        <v>-41.666666666666664</v>
      </c>
      <c r="J18" s="14">
        <f>Summary!$E$8</f>
        <v>-41.666666666666664</v>
      </c>
      <c r="K18" s="14">
        <f>Summary!$E$8</f>
        <v>-41.666666666666664</v>
      </c>
      <c r="L18" s="14">
        <f>Summary!$E$8</f>
        <v>-41.666666666666664</v>
      </c>
      <c r="M18" s="14">
        <f>Summary!$E$8</f>
        <v>-41.666666666666664</v>
      </c>
    </row>
    <row r="19" spans="1:13" x14ac:dyDescent="0.2">
      <c r="A19" s="41" t="str">
        <f>Summary!A9</f>
        <v>GL Souvenir Journal Ad</v>
      </c>
      <c r="B19" s="14">
        <f>Summary!$E$9</f>
        <v>-8.3333333333333339</v>
      </c>
      <c r="C19" s="14">
        <f>Summary!$E$9</f>
        <v>-8.3333333333333339</v>
      </c>
      <c r="D19" s="14">
        <f>Summary!$E$9</f>
        <v>-8.3333333333333339</v>
      </c>
      <c r="E19" s="14">
        <f>Summary!$E$9</f>
        <v>-8.3333333333333339</v>
      </c>
      <c r="F19" s="14">
        <f>Summary!$E$9</f>
        <v>-8.3333333333333339</v>
      </c>
      <c r="G19" s="14">
        <f>Summary!$E$9</f>
        <v>-8.3333333333333339</v>
      </c>
      <c r="H19" s="14">
        <f>Summary!$E$9</f>
        <v>-8.3333333333333339</v>
      </c>
      <c r="I19" s="14">
        <f>Summary!$E$9</f>
        <v>-8.3333333333333339</v>
      </c>
      <c r="J19" s="14">
        <f>Summary!$E$9</f>
        <v>-8.3333333333333339</v>
      </c>
      <c r="K19" s="14">
        <f>Summary!$E$9</f>
        <v>-8.3333333333333339</v>
      </c>
      <c r="L19" s="14">
        <f>Summary!$E$9</f>
        <v>-8.3333333333333339</v>
      </c>
      <c r="M19" s="14">
        <f>Summary!$E$9</f>
        <v>-8.3333333333333339</v>
      </c>
    </row>
    <row r="20" spans="1:13" x14ac:dyDescent="0.2">
      <c r="A20" s="41" t="str">
        <f>Summary!A10</f>
        <v>GL Scholarship</v>
      </c>
      <c r="B20" s="14">
        <f>Summary!$E$10</f>
        <v>-16.666666666666668</v>
      </c>
      <c r="C20" s="14">
        <f>Summary!$E$10</f>
        <v>-16.666666666666668</v>
      </c>
      <c r="D20" s="14">
        <f>Summary!$E$10</f>
        <v>-16.666666666666668</v>
      </c>
      <c r="E20" s="14">
        <f>Summary!$E$10</f>
        <v>-16.666666666666668</v>
      </c>
      <c r="F20" s="14">
        <f>Summary!$E$10</f>
        <v>-16.666666666666668</v>
      </c>
      <c r="G20" s="14">
        <f>Summary!$E$10</f>
        <v>-16.666666666666668</v>
      </c>
      <c r="H20" s="14">
        <f>Summary!$E$10</f>
        <v>-16.666666666666668</v>
      </c>
      <c r="I20" s="14">
        <f>Summary!$E$10</f>
        <v>-16.666666666666668</v>
      </c>
      <c r="J20" s="14">
        <f>Summary!$E$10</f>
        <v>-16.666666666666668</v>
      </c>
      <c r="K20" s="14">
        <f>Summary!$E$10</f>
        <v>-16.666666666666668</v>
      </c>
      <c r="L20" s="14">
        <f>Summary!$E$10</f>
        <v>-16.666666666666668</v>
      </c>
      <c r="M20" s="14">
        <f>Summary!$E$10</f>
        <v>-16.666666666666668</v>
      </c>
    </row>
    <row r="21" spans="1:13" x14ac:dyDescent="0.2">
      <c r="A21" s="41" t="str">
        <f>Summary!A11</f>
        <v>District Event Support Fund 5</v>
      </c>
      <c r="B21" s="14">
        <f>Summary!$E$11</f>
        <v>-12.5</v>
      </c>
      <c r="C21" s="14">
        <f>Summary!$E$11</f>
        <v>-12.5</v>
      </c>
      <c r="D21" s="14">
        <f>Summary!$E$11</f>
        <v>-12.5</v>
      </c>
      <c r="E21" s="14">
        <f>Summary!$E$11</f>
        <v>-12.5</v>
      </c>
      <c r="F21" s="14">
        <f>Summary!$E$11</f>
        <v>-12.5</v>
      </c>
      <c r="G21" s="14">
        <f>Summary!$E$11</f>
        <v>-12.5</v>
      </c>
      <c r="H21" s="14">
        <f>Summary!$E$11</f>
        <v>-12.5</v>
      </c>
      <c r="I21" s="14">
        <f>Summary!$E$11</f>
        <v>-12.5</v>
      </c>
      <c r="J21" s="14">
        <f>Summary!$E$11</f>
        <v>-12.5</v>
      </c>
      <c r="K21" s="14">
        <f>Summary!$E$11</f>
        <v>-12.5</v>
      </c>
      <c r="L21" s="14">
        <f>Summary!$E$11</f>
        <v>-12.5</v>
      </c>
      <c r="M21" s="14">
        <f>Summary!$E$11</f>
        <v>-12.5</v>
      </c>
    </row>
    <row r="22" spans="1:13" x14ac:dyDescent="0.2">
      <c r="A22" s="41" t="str">
        <f>Summary!A12</f>
        <v>Administrative &amp; Lodge Supplies Fund 2 3</v>
      </c>
      <c r="B22" s="14">
        <f>Summary!$E$12</f>
        <v>-30</v>
      </c>
      <c r="C22" s="14">
        <f>Summary!$E$12</f>
        <v>-30</v>
      </c>
      <c r="D22" s="14">
        <f>Summary!$E$12</f>
        <v>-30</v>
      </c>
      <c r="E22" s="14">
        <f>Summary!$E$12</f>
        <v>-30</v>
      </c>
      <c r="F22" s="14">
        <f>Summary!$E$12</f>
        <v>-30</v>
      </c>
      <c r="G22" s="14">
        <f>Summary!$E$12</f>
        <v>-30</v>
      </c>
      <c r="H22" s="14">
        <f>Summary!$E$12</f>
        <v>-30</v>
      </c>
      <c r="I22" s="14">
        <f>Summary!$E$12</f>
        <v>-30</v>
      </c>
      <c r="J22" s="14">
        <f>Summary!$E$12</f>
        <v>-30</v>
      </c>
      <c r="K22" s="14">
        <f>Summary!$E$12</f>
        <v>-30</v>
      </c>
      <c r="L22" s="14">
        <f>Summary!$E$12</f>
        <v>-30</v>
      </c>
      <c r="M22" s="14">
        <f>Summary!$E$12</f>
        <v>-30</v>
      </c>
    </row>
    <row r="23" spans="1:13" x14ac:dyDescent="0.2">
      <c r="A23" s="41" t="e">
        <f>Summary!#REF!</f>
        <v>#REF!</v>
      </c>
      <c r="B23" s="14" t="e">
        <f>Summary!#REF!</f>
        <v>#REF!</v>
      </c>
      <c r="C23" s="14" t="e">
        <f>Summary!#REF!</f>
        <v>#REF!</v>
      </c>
      <c r="D23" s="14" t="e">
        <f>Summary!#REF!</f>
        <v>#REF!</v>
      </c>
      <c r="E23" s="14" t="e">
        <f>Summary!#REF!</f>
        <v>#REF!</v>
      </c>
      <c r="F23" s="14" t="e">
        <f>Summary!#REF!</f>
        <v>#REF!</v>
      </c>
      <c r="G23" s="14" t="e">
        <f>Summary!#REF!</f>
        <v>#REF!</v>
      </c>
      <c r="H23" s="14" t="e">
        <f>Summary!#REF!</f>
        <v>#REF!</v>
      </c>
      <c r="I23" s="14" t="e">
        <f>Summary!#REF!</f>
        <v>#REF!</v>
      </c>
      <c r="J23" s="14" t="e">
        <f>Summary!#REF!</f>
        <v>#REF!</v>
      </c>
      <c r="K23" s="14" t="e">
        <f>Summary!#REF!</f>
        <v>#REF!</v>
      </c>
      <c r="L23" s="14" t="e">
        <f>Summary!#REF!</f>
        <v>#REF!</v>
      </c>
      <c r="M23" s="14" t="e">
        <f>Summary!#REF!</f>
        <v>#REF!</v>
      </c>
    </row>
    <row r="24" spans="1:13" x14ac:dyDescent="0.2">
      <c r="A24" s="41" t="str">
        <f>Summary!A13</f>
        <v>Funeral Fund</v>
      </c>
      <c r="B24" s="14">
        <f>Summary!$E$13</f>
        <v>-8.3333333333333339</v>
      </c>
      <c r="C24" s="14">
        <f>Summary!$E$13</f>
        <v>-8.3333333333333339</v>
      </c>
      <c r="D24" s="14">
        <f>Summary!$E$13</f>
        <v>-8.3333333333333339</v>
      </c>
      <c r="E24" s="14">
        <f>Summary!$E$13</f>
        <v>-8.3333333333333339</v>
      </c>
      <c r="F24" s="14">
        <f>Summary!$E$13</f>
        <v>-8.3333333333333339</v>
      </c>
      <c r="G24" s="14">
        <f>Summary!$E$13</f>
        <v>-8.3333333333333339</v>
      </c>
      <c r="H24" s="14">
        <f>Summary!$E$13</f>
        <v>-8.3333333333333339</v>
      </c>
      <c r="I24" s="14">
        <f>Summary!$E$13</f>
        <v>-8.3333333333333339</v>
      </c>
      <c r="J24" s="14">
        <f>Summary!$E$13</f>
        <v>-8.3333333333333339</v>
      </c>
      <c r="K24" s="14">
        <f>Summary!$E$13</f>
        <v>-8.3333333333333339</v>
      </c>
      <c r="L24" s="14">
        <f>Summary!$E$13</f>
        <v>-8.3333333333333339</v>
      </c>
      <c r="M24" s="14">
        <f>Summary!$E$13</f>
        <v>-8.3333333333333339</v>
      </c>
    </row>
    <row r="25" spans="1:13" x14ac:dyDescent="0.2">
      <c r="A25" s="41" t="e">
        <f>Summary!#REF!</f>
        <v>#REF!</v>
      </c>
      <c r="B25" s="14" t="e">
        <f>Summary!#REF!</f>
        <v>#REF!</v>
      </c>
      <c r="C25" s="14" t="e">
        <f>Summary!#REF!</f>
        <v>#REF!</v>
      </c>
      <c r="D25" s="14" t="e">
        <f>Summary!#REF!</f>
        <v>#REF!</v>
      </c>
      <c r="E25" s="14" t="e">
        <f>Summary!#REF!</f>
        <v>#REF!</v>
      </c>
      <c r="F25" s="14" t="e">
        <f>Summary!#REF!</f>
        <v>#REF!</v>
      </c>
      <c r="G25" s="14" t="e">
        <f>Summary!#REF!</f>
        <v>#REF!</v>
      </c>
      <c r="H25" s="14" t="e">
        <f>Summary!#REF!</f>
        <v>#REF!</v>
      </c>
      <c r="I25" s="14" t="e">
        <f>Summary!#REF!</f>
        <v>#REF!</v>
      </c>
      <c r="J25" s="14" t="e">
        <f>Summary!#REF!</f>
        <v>#REF!</v>
      </c>
      <c r="K25" s="14" t="e">
        <f>Summary!#REF!</f>
        <v>#REF!</v>
      </c>
      <c r="L25" s="14" t="e">
        <f>Summary!#REF!</f>
        <v>#REF!</v>
      </c>
      <c r="M25" s="14" t="e">
        <f>Summary!#REF!</f>
        <v>#REF!</v>
      </c>
    </row>
    <row r="26" spans="1:13" x14ac:dyDescent="0.2">
      <c r="A26" s="41" t="e">
        <f>Summary!#REF!</f>
        <v>#REF!</v>
      </c>
      <c r="B26" s="14" t="e">
        <f>Summary!#REF!</f>
        <v>#REF!</v>
      </c>
      <c r="C26" s="14" t="e">
        <f>Summary!#REF!</f>
        <v>#REF!</v>
      </c>
      <c r="D26" s="14" t="e">
        <f>Summary!#REF!</f>
        <v>#REF!</v>
      </c>
      <c r="E26" s="14" t="e">
        <f>Summary!#REF!</f>
        <v>#REF!</v>
      </c>
      <c r="F26" s="14" t="e">
        <f>Summary!#REF!</f>
        <v>#REF!</v>
      </c>
      <c r="G26" s="14" t="e">
        <f>Summary!#REF!</f>
        <v>#REF!</v>
      </c>
      <c r="H26" s="14" t="e">
        <f>Summary!#REF!</f>
        <v>#REF!</v>
      </c>
      <c r="I26" s="14" t="e">
        <f>Summary!#REF!</f>
        <v>#REF!</v>
      </c>
      <c r="J26" s="14" t="e">
        <f>Summary!#REF!</f>
        <v>#REF!</v>
      </c>
      <c r="K26" s="14" t="e">
        <f>Summary!#REF!</f>
        <v>#REF!</v>
      </c>
      <c r="L26" s="14" t="e">
        <f>Summary!#REF!</f>
        <v>#REF!</v>
      </c>
      <c r="M26" s="14" t="e">
        <f>Summary!#REF!</f>
        <v>#REF!</v>
      </c>
    </row>
    <row r="27" spans="1:13" x14ac:dyDescent="0.2">
      <c r="A27" s="41" t="str">
        <f>Summary!A14</f>
        <v>Savings Fund</v>
      </c>
      <c r="B27" s="14">
        <f>Summary!$E$14</f>
        <v>-41.666666666666664</v>
      </c>
      <c r="C27" s="14">
        <f>Summary!$E$14</f>
        <v>-41.666666666666664</v>
      </c>
      <c r="D27" s="14">
        <f>Summary!$E$14</f>
        <v>-41.666666666666664</v>
      </c>
      <c r="E27" s="14">
        <f>Summary!$E$14</f>
        <v>-41.666666666666664</v>
      </c>
      <c r="F27" s="14">
        <f>Summary!$E$14</f>
        <v>-41.666666666666664</v>
      </c>
      <c r="G27" s="14">
        <f>Summary!$E$14</f>
        <v>-41.666666666666664</v>
      </c>
      <c r="H27" s="14">
        <f>Summary!$E$14</f>
        <v>-41.666666666666664</v>
      </c>
      <c r="I27" s="14">
        <f>Summary!$E$14</f>
        <v>-41.666666666666664</v>
      </c>
      <c r="J27" s="14">
        <f>Summary!$E$14</f>
        <v>-41.666666666666664</v>
      </c>
      <c r="K27" s="14">
        <f>Summary!$E$14</f>
        <v>-41.666666666666664</v>
      </c>
      <c r="L27" s="14">
        <f>Summary!$E$14</f>
        <v>-41.666666666666664</v>
      </c>
      <c r="M27" s="14">
        <f>Summary!$E$14</f>
        <v>-41.666666666666664</v>
      </c>
    </row>
    <row r="28" spans="1:13" x14ac:dyDescent="0.2">
      <c r="A28" s="41" t="str">
        <f>Summary!A21</f>
        <v>Awards Fund</v>
      </c>
      <c r="B28" s="14">
        <f>Summary!$E$21</f>
        <v>-25</v>
      </c>
      <c r="C28" s="14">
        <f>Summary!$E$21</f>
        <v>-25</v>
      </c>
      <c r="D28" s="14">
        <f>Summary!$E$21</f>
        <v>-25</v>
      </c>
      <c r="E28" s="14">
        <f>Summary!$E$21</f>
        <v>-25</v>
      </c>
      <c r="F28" s="14">
        <f>Summary!$E$21</f>
        <v>-25</v>
      </c>
      <c r="G28" s="14">
        <f>Summary!$E$21</f>
        <v>-25</v>
      </c>
      <c r="H28" s="14">
        <f>Summary!$E$21</f>
        <v>-25</v>
      </c>
      <c r="I28" s="14">
        <f>Summary!$E$21</f>
        <v>-25</v>
      </c>
      <c r="J28" s="14">
        <f>Summary!$E$21</f>
        <v>-25</v>
      </c>
      <c r="K28" s="14">
        <f>Summary!$E$21</f>
        <v>-25</v>
      </c>
      <c r="L28" s="14">
        <f>Summary!$E$21</f>
        <v>-25</v>
      </c>
      <c r="M28" s="14">
        <f>Summary!$E$21</f>
        <v>-25</v>
      </c>
    </row>
    <row r="29" spans="1:13" ht="15" x14ac:dyDescent="0.2">
      <c r="A29" s="27" t="s">
        <v>14</v>
      </c>
      <c r="B29" s="14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4"/>
    </row>
    <row r="30" spans="1:13" ht="15" x14ac:dyDescent="0.2">
      <c r="A30" s="24" t="str">
        <f>Summary!A26</f>
        <v>Lodge Retreat</v>
      </c>
      <c r="B30" s="14">
        <v>0</v>
      </c>
      <c r="C30" s="17">
        <f>Summary!$F$26</f>
        <v>-600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4">
        <v>0</v>
      </c>
    </row>
    <row r="31" spans="1:13" ht="15" x14ac:dyDescent="0.2">
      <c r="A31" s="24" t="str">
        <f>Summary!A27</f>
        <v>Jazz Brunch</v>
      </c>
      <c r="B31" s="14">
        <v>0</v>
      </c>
      <c r="C31" s="17">
        <f>Summary!$F$27</f>
        <v>-1500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4">
        <v>0</v>
      </c>
    </row>
    <row r="32" spans="1:13" ht="15" x14ac:dyDescent="0.2">
      <c r="A32" s="24" t="str">
        <f>Summary!A28</f>
        <v>SD Car Wash</v>
      </c>
      <c r="B32" s="42">
        <v>0</v>
      </c>
      <c r="C32" s="17">
        <v>0</v>
      </c>
      <c r="D32" s="17">
        <f>Summary!$F$28</f>
        <v>-150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4">
        <v>0</v>
      </c>
    </row>
    <row r="33" spans="1:13" ht="15" x14ac:dyDescent="0.2">
      <c r="A33" s="24" t="str">
        <f>Summary!A29</f>
        <v>Virtual Marathon</v>
      </c>
      <c r="B33" s="42">
        <v>0</v>
      </c>
      <c r="C33" s="17">
        <v>0</v>
      </c>
      <c r="D33" s="17">
        <f>Summary!$F$29</f>
        <v>-500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4">
        <v>0</v>
      </c>
    </row>
    <row r="34" spans="1:13" ht="15" x14ac:dyDescent="0.2">
      <c r="A34" s="24" t="str">
        <f>Summary!A30</f>
        <v>Place Holder</v>
      </c>
      <c r="B34" s="42">
        <v>0</v>
      </c>
      <c r="C34" s="17">
        <v>0</v>
      </c>
      <c r="D34" s="17">
        <f>Summary!$F$30</f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4">
        <v>0</v>
      </c>
    </row>
    <row r="35" spans="1:13" ht="15" x14ac:dyDescent="0.2">
      <c r="A35" s="24" t="str">
        <f>Summary!A31</f>
        <v>Place Holder</v>
      </c>
      <c r="B35" s="14">
        <v>0</v>
      </c>
      <c r="C35" s="17">
        <v>0</v>
      </c>
      <c r="D35" s="17">
        <v>0</v>
      </c>
      <c r="E35" s="17">
        <f>Summary!$F$31</f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4">
        <v>0</v>
      </c>
    </row>
    <row r="36" spans="1:13" ht="30" x14ac:dyDescent="0.2">
      <c r="A36" s="24" t="str">
        <f>Summary!A32</f>
        <v>Thanksgiving Meals &amp; Coat Drive Committee Budget</v>
      </c>
      <c r="B36" s="14">
        <v>0</v>
      </c>
      <c r="C36" s="17">
        <v>0</v>
      </c>
      <c r="D36" s="17">
        <v>0</v>
      </c>
      <c r="E36" s="17">
        <f>Summary!$F$32</f>
        <v>-1500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4">
        <v>0</v>
      </c>
    </row>
    <row r="37" spans="1:13" ht="15" x14ac:dyDescent="0.2">
      <c r="A37" s="24" t="str">
        <f>Summary!A33</f>
        <v>District Toy Drive Committee Budget</v>
      </c>
      <c r="B37" s="14">
        <v>0</v>
      </c>
      <c r="C37" s="17">
        <v>0</v>
      </c>
      <c r="D37" s="17">
        <v>0</v>
      </c>
      <c r="E37" s="17">
        <f>Summary!$F$33</f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4">
        <v>0</v>
      </c>
    </row>
    <row r="38" spans="1:13" ht="15" x14ac:dyDescent="0.2">
      <c r="A38" s="24" t="str">
        <f>Summary!A34</f>
        <v>Elementary Education Donation</v>
      </c>
      <c r="B38" s="14">
        <v>0</v>
      </c>
      <c r="C38" s="17">
        <v>0</v>
      </c>
      <c r="D38" s="17">
        <v>0</v>
      </c>
      <c r="E38" s="17">
        <v>0</v>
      </c>
      <c r="F38" s="17">
        <f>Summary!$F$34</f>
        <v>-250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4">
        <v>0</v>
      </c>
    </row>
    <row r="39" spans="1:13" ht="15" x14ac:dyDescent="0.2">
      <c r="A39" s="24" t="str">
        <f>Summary!A35</f>
        <v>MLK March</v>
      </c>
      <c r="B39" s="14">
        <v>0</v>
      </c>
      <c r="C39" s="17">
        <v>0</v>
      </c>
      <c r="D39" s="17">
        <v>0</v>
      </c>
      <c r="E39" s="17">
        <v>0</v>
      </c>
      <c r="F39" s="17">
        <f>Summary!$F$35</f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4">
        <v>0</v>
      </c>
    </row>
    <row r="40" spans="1:13" ht="15" x14ac:dyDescent="0.2">
      <c r="A40" s="24" t="str">
        <f>Summary!A36</f>
        <v>Holiday Meal</v>
      </c>
      <c r="B40" s="14">
        <v>0</v>
      </c>
      <c r="C40" s="17">
        <v>0</v>
      </c>
      <c r="D40" s="17">
        <v>0</v>
      </c>
      <c r="E40" s="17">
        <v>0</v>
      </c>
      <c r="F40" s="17">
        <v>0</v>
      </c>
      <c r="G40" s="17">
        <f>Summary!$F$36</f>
        <v>-600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4">
        <v>0</v>
      </c>
    </row>
    <row r="41" spans="1:13" ht="15" x14ac:dyDescent="0.2">
      <c r="A41" s="24" t="str">
        <f>Summary!A37</f>
        <v>Place Holder</v>
      </c>
      <c r="B41" s="14">
        <v>0</v>
      </c>
      <c r="C41" s="17">
        <v>0</v>
      </c>
      <c r="D41" s="17">
        <v>0</v>
      </c>
      <c r="E41" s="17">
        <v>0</v>
      </c>
      <c r="F41" s="17">
        <v>0</v>
      </c>
      <c r="G41" s="17">
        <v>0</v>
      </c>
      <c r="H41" s="17">
        <f>Summary!$F$37</f>
        <v>0</v>
      </c>
      <c r="I41" s="17">
        <v>0</v>
      </c>
      <c r="J41" s="17">
        <v>0</v>
      </c>
      <c r="K41" s="17">
        <v>0</v>
      </c>
      <c r="L41" s="17">
        <v>0</v>
      </c>
      <c r="M41" s="14">
        <v>0</v>
      </c>
    </row>
    <row r="42" spans="1:13" ht="15" x14ac:dyDescent="0.2">
      <c r="A42" s="24" t="str">
        <f>Summary!A38</f>
        <v>Family Day</v>
      </c>
      <c r="B42" s="14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f>Summary!$F$38</f>
        <v>-500</v>
      </c>
      <c r="I42" s="17">
        <v>0</v>
      </c>
      <c r="J42" s="17">
        <v>0</v>
      </c>
      <c r="K42" s="17">
        <v>0</v>
      </c>
      <c r="L42" s="17">
        <v>0</v>
      </c>
      <c r="M42" s="14">
        <v>0</v>
      </c>
    </row>
    <row r="43" spans="1:13" ht="15" x14ac:dyDescent="0.2">
      <c r="A43" s="24" t="str">
        <f>Summary!A39</f>
        <v>Knife &amp; Fork Committee Budget</v>
      </c>
      <c r="B43" s="42">
        <v>0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f>Summary!$F$39</f>
        <v>-300</v>
      </c>
      <c r="J43" s="17">
        <v>0</v>
      </c>
      <c r="K43" s="17">
        <v>0</v>
      </c>
      <c r="L43" s="17">
        <v>0</v>
      </c>
      <c r="M43" s="14">
        <v>0</v>
      </c>
    </row>
    <row r="44" spans="1:13" ht="30" x14ac:dyDescent="0.2">
      <c r="A44" s="24" t="str">
        <f>Summary!A40</f>
        <v>Branding &amp; Marketing Committee Budget</v>
      </c>
      <c r="B44" s="14">
        <v>0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f>Summary!$F$40</f>
        <v>-200</v>
      </c>
      <c r="K44" s="17">
        <v>0</v>
      </c>
      <c r="L44" s="17">
        <v>0</v>
      </c>
      <c r="M44" s="14">
        <v>0</v>
      </c>
    </row>
    <row r="45" spans="1:13" ht="30" x14ac:dyDescent="0.2">
      <c r="A45" s="24" t="str">
        <f>Summary!A41</f>
        <v>Outreach, Reclamation, and Wellness Committee Budget</v>
      </c>
      <c r="B45" s="14">
        <v>0</v>
      </c>
      <c r="C45" s="17">
        <v>0</v>
      </c>
      <c r="D45" s="17">
        <v>0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f>Summary!$F$41</f>
        <v>-100</v>
      </c>
      <c r="L45" s="17">
        <v>0</v>
      </c>
      <c r="M45" s="14">
        <v>0</v>
      </c>
    </row>
    <row r="46" spans="1:13" ht="30" x14ac:dyDescent="0.2">
      <c r="A46" s="24" t="str">
        <f>Summary!A42</f>
        <v>Community &amp; Civic Engagement Committee Budget</v>
      </c>
      <c r="B46" s="14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f>Summary!F43</f>
        <v>0</v>
      </c>
      <c r="K46" s="17">
        <v>0</v>
      </c>
      <c r="L46" s="17">
        <v>0</v>
      </c>
      <c r="M46" s="14">
        <v>0</v>
      </c>
    </row>
    <row r="47" spans="1:13" ht="15" x14ac:dyDescent="0.2">
      <c r="A47" s="24" t="str">
        <f>Summary!A43</f>
        <v>Place Holder</v>
      </c>
      <c r="B47" s="14">
        <v>0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f>Summary!$F$42</f>
        <v>-200</v>
      </c>
      <c r="M47" s="14">
        <v>0</v>
      </c>
    </row>
    <row r="48" spans="1:13" x14ac:dyDescent="0.2"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</row>
    <row r="49" spans="1:13" s="30" customFormat="1" ht="15" x14ac:dyDescent="0.2">
      <c r="A49" s="35" t="s">
        <v>24</v>
      </c>
      <c r="B49" s="36" t="e">
        <f>SUM(B15:B28)</f>
        <v>#REF!</v>
      </c>
      <c r="C49" s="36" t="e">
        <f t="shared" ref="C49:M49" si="1">SUM(C15:C28)</f>
        <v>#REF!</v>
      </c>
      <c r="D49" s="36" t="e">
        <f t="shared" si="1"/>
        <v>#REF!</v>
      </c>
      <c r="E49" s="36" t="e">
        <f t="shared" si="1"/>
        <v>#REF!</v>
      </c>
      <c r="F49" s="36" t="e">
        <f t="shared" si="1"/>
        <v>#REF!</v>
      </c>
      <c r="G49" s="36" t="e">
        <f t="shared" si="1"/>
        <v>#REF!</v>
      </c>
      <c r="H49" s="36" t="e">
        <f t="shared" si="1"/>
        <v>#REF!</v>
      </c>
      <c r="I49" s="36" t="e">
        <f t="shared" si="1"/>
        <v>#REF!</v>
      </c>
      <c r="J49" s="36" t="e">
        <f t="shared" si="1"/>
        <v>#REF!</v>
      </c>
      <c r="K49" s="36" t="e">
        <f t="shared" si="1"/>
        <v>#REF!</v>
      </c>
      <c r="L49" s="36" t="e">
        <f t="shared" si="1"/>
        <v>#REF!</v>
      </c>
      <c r="M49" s="36" t="e">
        <f t="shared" si="1"/>
        <v>#REF!</v>
      </c>
    </row>
    <row r="50" spans="1:13" s="30" customFormat="1" ht="15" x14ac:dyDescent="0.2">
      <c r="A50" s="35" t="s">
        <v>25</v>
      </c>
      <c r="B50" s="36">
        <f>SUM(B30:B47)</f>
        <v>0</v>
      </c>
      <c r="C50" s="36">
        <f t="shared" ref="C50:M50" si="2">SUM(C30:C47)</f>
        <v>-2100</v>
      </c>
      <c r="D50" s="36">
        <f t="shared" si="2"/>
        <v>-650</v>
      </c>
      <c r="E50" s="36">
        <f t="shared" si="2"/>
        <v>-1500</v>
      </c>
      <c r="F50" s="36">
        <f t="shared" si="2"/>
        <v>-250</v>
      </c>
      <c r="G50" s="36">
        <f t="shared" si="2"/>
        <v>-600</v>
      </c>
      <c r="H50" s="36">
        <f t="shared" si="2"/>
        <v>-500</v>
      </c>
      <c r="I50" s="36">
        <f t="shared" si="2"/>
        <v>-300</v>
      </c>
      <c r="J50" s="36">
        <f t="shared" si="2"/>
        <v>-200</v>
      </c>
      <c r="K50" s="36">
        <f t="shared" si="2"/>
        <v>-100</v>
      </c>
      <c r="L50" s="36">
        <f t="shared" si="2"/>
        <v>-200</v>
      </c>
      <c r="M50" s="36">
        <f t="shared" si="2"/>
        <v>0</v>
      </c>
    </row>
    <row r="51" spans="1:13" x14ac:dyDescent="0.2"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</row>
    <row r="52" spans="1:13" ht="15" x14ac:dyDescent="0.2">
      <c r="A52" s="25" t="s">
        <v>19</v>
      </c>
      <c r="B52" s="21" t="e">
        <f>SUM(B49:B50)</f>
        <v>#REF!</v>
      </c>
      <c r="C52" s="21" t="e">
        <f>SUM(C49:C50)</f>
        <v>#REF!</v>
      </c>
      <c r="D52" s="21" t="e">
        <f>SUM(D49:D50)</f>
        <v>#REF!</v>
      </c>
      <c r="E52" s="21" t="e">
        <f t="shared" ref="E52:M52" si="3">SUM(E49:E50)</f>
        <v>#REF!</v>
      </c>
      <c r="F52" s="21" t="e">
        <f t="shared" si="3"/>
        <v>#REF!</v>
      </c>
      <c r="G52" s="21" t="e">
        <f t="shared" si="3"/>
        <v>#REF!</v>
      </c>
      <c r="H52" s="21" t="e">
        <f t="shared" si="3"/>
        <v>#REF!</v>
      </c>
      <c r="I52" s="21" t="e">
        <f t="shared" si="3"/>
        <v>#REF!</v>
      </c>
      <c r="J52" s="21" t="e">
        <f t="shared" si="3"/>
        <v>#REF!</v>
      </c>
      <c r="K52" s="21" t="e">
        <f t="shared" si="3"/>
        <v>#REF!</v>
      </c>
      <c r="L52" s="21" t="e">
        <f t="shared" si="3"/>
        <v>#REF!</v>
      </c>
      <c r="M52" s="21" t="e">
        <f t="shared" si="3"/>
        <v>#REF!</v>
      </c>
    </row>
    <row r="54" spans="1:13" ht="16" x14ac:dyDescent="0.2">
      <c r="A54" s="28" t="s">
        <v>20</v>
      </c>
      <c r="B54" s="5" t="e">
        <f>B11+B52</f>
        <v>#REF!</v>
      </c>
      <c r="C54" s="5" t="e">
        <f t="shared" ref="C54:M54" si="4">C11+C52</f>
        <v>#REF!</v>
      </c>
      <c r="D54" s="5" t="e">
        <f>D11+D52</f>
        <v>#REF!</v>
      </c>
      <c r="E54" s="5" t="e">
        <f t="shared" si="4"/>
        <v>#REF!</v>
      </c>
      <c r="F54" s="5" t="e">
        <f t="shared" si="4"/>
        <v>#REF!</v>
      </c>
      <c r="G54" s="5" t="e">
        <f t="shared" si="4"/>
        <v>#REF!</v>
      </c>
      <c r="H54" s="5" t="e">
        <f t="shared" si="4"/>
        <v>#REF!</v>
      </c>
      <c r="I54" s="5" t="e">
        <f t="shared" si="4"/>
        <v>#REF!</v>
      </c>
      <c r="J54" s="5" t="e">
        <f t="shared" si="4"/>
        <v>#REF!</v>
      </c>
      <c r="K54" s="5" t="e">
        <f t="shared" si="4"/>
        <v>#REF!</v>
      </c>
      <c r="L54" s="5" t="e">
        <f t="shared" si="4"/>
        <v>#REF!</v>
      </c>
      <c r="M54" s="5" t="e">
        <f t="shared" si="4"/>
        <v>#REF!</v>
      </c>
    </row>
    <row r="55" spans="1:13" ht="18" thickBot="1" x14ac:dyDescent="0.25">
      <c r="A55" s="6" t="s">
        <v>48</v>
      </c>
      <c r="B55" s="43" t="e">
        <f>B54</f>
        <v>#REF!</v>
      </c>
      <c r="C55" s="43" t="e">
        <f>C54</f>
        <v>#REF!</v>
      </c>
      <c r="D55" s="43" t="e">
        <f>D54-(Summary!$B$62*0.15)</f>
        <v>#REF!</v>
      </c>
      <c r="E55" s="43" t="e">
        <f>E54</f>
        <v>#REF!</v>
      </c>
      <c r="F55" s="43" t="e">
        <f t="shared" ref="F55:M55" si="5">F54</f>
        <v>#REF!</v>
      </c>
      <c r="G55" s="43" t="e">
        <f t="shared" si="5"/>
        <v>#REF!</v>
      </c>
      <c r="H55" s="43" t="e">
        <f t="shared" si="5"/>
        <v>#REF!</v>
      </c>
      <c r="I55" s="43" t="e">
        <f t="shared" si="5"/>
        <v>#REF!</v>
      </c>
      <c r="J55" s="43" t="e">
        <f t="shared" si="5"/>
        <v>#REF!</v>
      </c>
      <c r="K55" s="43" t="e">
        <f t="shared" si="5"/>
        <v>#REF!</v>
      </c>
      <c r="L55" s="43" t="e">
        <f t="shared" si="5"/>
        <v>#REF!</v>
      </c>
      <c r="M55" s="43" t="e">
        <f t="shared" si="5"/>
        <v>#REF!</v>
      </c>
    </row>
    <row r="56" spans="1:13" ht="15" thickTop="1" x14ac:dyDescent="0.2"/>
    <row r="57" spans="1:13" ht="16" x14ac:dyDescent="0.2">
      <c r="A57" s="2" t="s">
        <v>17</v>
      </c>
    </row>
    <row r="58" spans="1:13" ht="16" x14ac:dyDescent="0.2">
      <c r="A58" s="2" t="s">
        <v>37</v>
      </c>
    </row>
    <row r="59" spans="1:13" ht="16" x14ac:dyDescent="0.2">
      <c r="A59" s="2" t="s">
        <v>36</v>
      </c>
    </row>
    <row r="60" spans="1:13" ht="16" x14ac:dyDescent="0.2">
      <c r="A60" s="2" t="s">
        <v>34</v>
      </c>
    </row>
    <row r="61" spans="1:13" ht="16" x14ac:dyDescent="0.2">
      <c r="A61" s="2" t="s">
        <v>35</v>
      </c>
    </row>
    <row r="62" spans="1:13" ht="16" x14ac:dyDescent="0.2">
      <c r="A62" s="2" t="s">
        <v>42</v>
      </c>
    </row>
    <row r="63" spans="1:13" ht="16" x14ac:dyDescent="0.2">
      <c r="A63" s="2" t="s">
        <v>43</v>
      </c>
    </row>
    <row r="64" spans="1:13" ht="16" x14ac:dyDescent="0.2">
      <c r="A64" s="2" t="s">
        <v>49</v>
      </c>
    </row>
  </sheetData>
  <sheetProtection sheet="1" objects="1" scenarios="1" selectLockedCells="1"/>
  <printOptions horizontalCentered="1"/>
  <pageMargins left="0.25" right="0.25" top="1.1499999999999999" bottom="0.25" header="0.5" footer="0.3"/>
  <pageSetup scale="52" orientation="landscape" r:id="rId1"/>
  <headerFooter>
    <oddHeader>&amp;C&amp;20
&amp;"+,Bold"Financial Reporting for Masonic Year 2018 -2019
Projected Month Over Month Detail&amp;R&amp;G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64"/>
  <sheetViews>
    <sheetView workbookViewId="0"/>
  </sheetViews>
  <sheetFormatPr baseColWidth="10" defaultColWidth="9.1640625" defaultRowHeight="14" x14ac:dyDescent="0.2"/>
  <cols>
    <col min="1" max="1" width="26.5" style="22" customWidth="1"/>
    <col min="2" max="2" width="14.1640625" style="2" customWidth="1"/>
    <col min="3" max="3" width="16" style="2" customWidth="1"/>
    <col min="4" max="4" width="16.5" style="2" customWidth="1"/>
    <col min="5" max="9" width="16" style="2" customWidth="1"/>
    <col min="10" max="10" width="14.1640625" style="2" customWidth="1"/>
    <col min="11" max="11" width="16" style="2" customWidth="1"/>
    <col min="12" max="12" width="15.5" style="2" customWidth="1"/>
    <col min="13" max="13" width="14.1640625" style="2" customWidth="1"/>
    <col min="14" max="16384" width="9.1640625" style="2"/>
  </cols>
  <sheetData>
    <row r="1" spans="1:13" x14ac:dyDescent="0.2">
      <c r="B1" s="37">
        <v>43678</v>
      </c>
      <c r="C1" s="37">
        <v>43709</v>
      </c>
      <c r="D1" s="37">
        <v>43739</v>
      </c>
      <c r="E1" s="37">
        <v>43770</v>
      </c>
      <c r="F1" s="37">
        <v>43800</v>
      </c>
      <c r="G1" s="37">
        <v>43831</v>
      </c>
      <c r="H1" s="37">
        <v>43862</v>
      </c>
      <c r="I1" s="37">
        <v>43891</v>
      </c>
      <c r="J1" s="37">
        <v>43922</v>
      </c>
      <c r="K1" s="37">
        <v>43952</v>
      </c>
      <c r="L1" s="37">
        <v>43983</v>
      </c>
      <c r="M1" s="37">
        <v>44013</v>
      </c>
    </row>
    <row r="2" spans="1:13" ht="15" x14ac:dyDescent="0.2">
      <c r="A2" s="23" t="s">
        <v>10</v>
      </c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ht="15" x14ac:dyDescent="0.2">
      <c r="A3" s="24" t="str">
        <f>Summary!A53</f>
        <v>Member Dues</v>
      </c>
      <c r="B3" s="14">
        <f>Summary!$G$53</f>
        <v>1400</v>
      </c>
      <c r="C3" s="14">
        <f>Summary!$G$53</f>
        <v>1400</v>
      </c>
      <c r="D3" s="14">
        <f>Summary!$G$53</f>
        <v>1400</v>
      </c>
      <c r="E3" s="14">
        <f>Summary!$G$53</f>
        <v>1400</v>
      </c>
      <c r="F3" s="14">
        <f>Summary!$G$53</f>
        <v>1400</v>
      </c>
      <c r="G3" s="14">
        <f>Summary!$G$53</f>
        <v>1400</v>
      </c>
      <c r="H3" s="14">
        <f>Summary!$G$53</f>
        <v>1400</v>
      </c>
      <c r="I3" s="14">
        <f>Summary!$G$53</f>
        <v>1400</v>
      </c>
      <c r="J3" s="14">
        <f>Summary!$G$53</f>
        <v>1400</v>
      </c>
      <c r="K3" s="14">
        <f>Summary!$G$53</f>
        <v>1400</v>
      </c>
      <c r="L3" s="14">
        <f>Summary!$G$53</f>
        <v>1400</v>
      </c>
      <c r="M3" s="14">
        <f>Summary!$G$53</f>
        <v>1400</v>
      </c>
    </row>
    <row r="4" spans="1:13" ht="15" x14ac:dyDescent="0.2">
      <c r="A4" s="24" t="str">
        <f>Summary!A58</f>
        <v>Donations</v>
      </c>
      <c r="B4" s="116">
        <v>0</v>
      </c>
      <c r="C4" s="116">
        <v>0</v>
      </c>
      <c r="D4" s="116">
        <v>73</v>
      </c>
      <c r="E4" s="116">
        <v>0</v>
      </c>
      <c r="F4" s="116">
        <v>0</v>
      </c>
      <c r="G4" s="116">
        <v>0</v>
      </c>
      <c r="H4" s="116">
        <v>0</v>
      </c>
      <c r="I4" s="116">
        <v>0</v>
      </c>
      <c r="J4" s="116">
        <v>0</v>
      </c>
      <c r="K4" s="116">
        <v>0</v>
      </c>
      <c r="L4" s="116">
        <v>0</v>
      </c>
      <c r="M4" s="116">
        <v>0</v>
      </c>
    </row>
    <row r="5" spans="1:13" ht="15" x14ac:dyDescent="0.2">
      <c r="A5" s="24" t="str">
        <f>Summary!A59</f>
        <v>14th Annual Car Wash</v>
      </c>
      <c r="B5" s="17">
        <v>0</v>
      </c>
      <c r="C5" s="17">
        <f>Summary!$H$59</f>
        <v>0</v>
      </c>
      <c r="D5" s="17">
        <v>0</v>
      </c>
      <c r="E5" s="17">
        <v>0</v>
      </c>
      <c r="F5" s="17">
        <v>0</v>
      </c>
      <c r="G5" s="17">
        <v>0</v>
      </c>
      <c r="H5" s="17">
        <v>0</v>
      </c>
      <c r="I5" s="17">
        <v>0</v>
      </c>
      <c r="J5" s="17">
        <v>0</v>
      </c>
      <c r="K5" s="17">
        <v>0</v>
      </c>
      <c r="L5" s="17">
        <v>0</v>
      </c>
      <c r="M5" s="14">
        <v>0</v>
      </c>
    </row>
    <row r="6" spans="1:13" ht="15" x14ac:dyDescent="0.2">
      <c r="A6" s="24" t="str">
        <f>Summary!A60</f>
        <v>Open</v>
      </c>
      <c r="B6" s="17">
        <v>0</v>
      </c>
      <c r="C6" s="17">
        <v>0</v>
      </c>
      <c r="D6" s="17">
        <f>Summary!$H$60</f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4">
        <v>0</v>
      </c>
    </row>
    <row r="7" spans="1:13" ht="15" x14ac:dyDescent="0.2">
      <c r="A7" s="24" t="str">
        <f>Summary!A61</f>
        <v>Open</v>
      </c>
      <c r="B7" s="17">
        <v>0</v>
      </c>
      <c r="C7" s="17">
        <v>0</v>
      </c>
      <c r="D7" s="17">
        <f>Summary!$H$61</f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4">
        <v>0</v>
      </c>
    </row>
    <row r="8" spans="1:13" ht="15" x14ac:dyDescent="0.2">
      <c r="A8" s="24" t="str">
        <f>Summary!A62</f>
        <v>Jazz Brunch</v>
      </c>
      <c r="B8" s="17">
        <v>0</v>
      </c>
      <c r="C8" s="17">
        <v>0</v>
      </c>
      <c r="D8" s="17">
        <f>Summary!$H$62</f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4">
        <v>0</v>
      </c>
    </row>
    <row r="9" spans="1:13" ht="15" x14ac:dyDescent="0.2">
      <c r="A9" s="24" t="str">
        <f>Summary!A63</f>
        <v>Open</v>
      </c>
      <c r="B9" s="17">
        <v>0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f>Summary!$H$63</f>
        <v>0</v>
      </c>
      <c r="J9" s="17">
        <v>0</v>
      </c>
      <c r="K9" s="17">
        <v>0</v>
      </c>
      <c r="L9" s="17">
        <v>0</v>
      </c>
      <c r="M9" s="14">
        <v>0</v>
      </c>
    </row>
    <row r="10" spans="1:13" x14ac:dyDescent="0.2">
      <c r="B10" s="18"/>
      <c r="C10" s="18"/>
      <c r="D10" s="18"/>
      <c r="E10" s="18"/>
      <c r="F10" s="18"/>
      <c r="G10" s="18"/>
      <c r="H10" s="18"/>
      <c r="I10" s="19"/>
      <c r="J10" s="18"/>
      <c r="K10" s="18"/>
      <c r="L10" s="18"/>
      <c r="M10" s="18"/>
    </row>
    <row r="11" spans="1:13" ht="15" x14ac:dyDescent="0.2">
      <c r="A11" s="25" t="s">
        <v>57</v>
      </c>
      <c r="B11" s="20">
        <f>SUM(B3:B10)</f>
        <v>1400</v>
      </c>
      <c r="C11" s="20">
        <f t="shared" ref="C11:M11" si="0">SUM(C3:C10)</f>
        <v>1400</v>
      </c>
      <c r="D11" s="20">
        <f t="shared" si="0"/>
        <v>1473</v>
      </c>
      <c r="E11" s="20">
        <f t="shared" si="0"/>
        <v>1400</v>
      </c>
      <c r="F11" s="20">
        <f t="shared" si="0"/>
        <v>1400</v>
      </c>
      <c r="G11" s="20">
        <f t="shared" si="0"/>
        <v>1400</v>
      </c>
      <c r="H11" s="20">
        <f t="shared" si="0"/>
        <v>1400</v>
      </c>
      <c r="I11" s="20">
        <f t="shared" si="0"/>
        <v>1400</v>
      </c>
      <c r="J11" s="20">
        <f t="shared" si="0"/>
        <v>1400</v>
      </c>
      <c r="K11" s="20">
        <f t="shared" si="0"/>
        <v>1400</v>
      </c>
      <c r="L11" s="20">
        <f t="shared" si="0"/>
        <v>1400</v>
      </c>
      <c r="M11" s="20">
        <f t="shared" si="0"/>
        <v>1400</v>
      </c>
    </row>
    <row r="12" spans="1:13" customFormat="1" ht="15" x14ac:dyDescent="0.2">
      <c r="A12" s="26"/>
    </row>
    <row r="13" spans="1:13" ht="15" x14ac:dyDescent="0.2">
      <c r="A13" s="23" t="s">
        <v>9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</row>
    <row r="14" spans="1:13" ht="17" x14ac:dyDescent="0.2">
      <c r="A14" s="27" t="s">
        <v>18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5" spans="1:13" x14ac:dyDescent="0.2">
      <c r="A15" s="41" t="str">
        <f>Summary!A5</f>
        <v>Rent 1</v>
      </c>
      <c r="B15" s="14">
        <f>Summary!$G$5</f>
        <v>-735</v>
      </c>
      <c r="C15" s="14">
        <f>Summary!$G$5</f>
        <v>-735</v>
      </c>
      <c r="D15" s="14">
        <f>Summary!$G$5</f>
        <v>-735</v>
      </c>
      <c r="E15" s="14">
        <f>Summary!$G$5</f>
        <v>-735</v>
      </c>
      <c r="F15" s="14">
        <f>Summary!$G$5</f>
        <v>-735</v>
      </c>
      <c r="G15" s="14">
        <f>Summary!$G$5</f>
        <v>-735</v>
      </c>
      <c r="H15" s="14">
        <f>Summary!$G$5</f>
        <v>-735</v>
      </c>
      <c r="I15" s="14">
        <f>Summary!$G$5</f>
        <v>-735</v>
      </c>
      <c r="J15" s="14">
        <f>Summary!$G$5</f>
        <v>-735</v>
      </c>
      <c r="K15" s="14">
        <f>Summary!$G$5</f>
        <v>-735</v>
      </c>
      <c r="L15" s="14">
        <f>Summary!$G$5</f>
        <v>-735</v>
      </c>
      <c r="M15" s="14">
        <f>Summary!$G$5</f>
        <v>-735</v>
      </c>
    </row>
    <row r="16" spans="1:13" x14ac:dyDescent="0.2">
      <c r="A16" s="41" t="str">
        <f>Summary!A6</f>
        <v>GL Dues &amp; Taxes 1</v>
      </c>
      <c r="B16" s="14">
        <f>Summary!$G$6</f>
        <v>-289.58333333333331</v>
      </c>
      <c r="C16" s="14">
        <f>Summary!$G$6</f>
        <v>-289.58333333333331</v>
      </c>
      <c r="D16" s="14">
        <f>Summary!$G$6</f>
        <v>-289.58333333333331</v>
      </c>
      <c r="E16" s="14">
        <f>Summary!$G$6</f>
        <v>-289.58333333333331</v>
      </c>
      <c r="F16" s="14">
        <f>Summary!$G$6</f>
        <v>-289.58333333333331</v>
      </c>
      <c r="G16" s="14">
        <f>Summary!$G$6</f>
        <v>-289.58333333333331</v>
      </c>
      <c r="H16" s="14">
        <f>Summary!$G$6</f>
        <v>-289.58333333333331</v>
      </c>
      <c r="I16" s="14">
        <f>Summary!$G$6</f>
        <v>-289.58333333333331</v>
      </c>
      <c r="J16" s="14">
        <f>Summary!$G$6</f>
        <v>-289.58333333333331</v>
      </c>
      <c r="K16" s="14">
        <f>Summary!$G$6</f>
        <v>-289.58333333333331</v>
      </c>
      <c r="L16" s="14">
        <f>Summary!$G$6</f>
        <v>-289.58333333333331</v>
      </c>
      <c r="M16" s="14">
        <f>Summary!$G$6</f>
        <v>-289.58333333333331</v>
      </c>
    </row>
    <row r="17" spans="1:13" x14ac:dyDescent="0.2">
      <c r="A17" s="41" t="str">
        <f>Summary!A7</f>
        <v>District Dues 1</v>
      </c>
      <c r="B17" s="14">
        <f>Summary!$G$7</f>
        <v>-61.25</v>
      </c>
      <c r="C17" s="14">
        <f>Summary!$G$7</f>
        <v>-61.25</v>
      </c>
      <c r="D17" s="14">
        <f>Summary!$G$7</f>
        <v>-61.25</v>
      </c>
      <c r="E17" s="14">
        <f>Summary!$G$7</f>
        <v>-61.25</v>
      </c>
      <c r="F17" s="14">
        <f>Summary!$G$7</f>
        <v>-61.25</v>
      </c>
      <c r="G17" s="14">
        <f>Summary!$G$7</f>
        <v>-61.25</v>
      </c>
      <c r="H17" s="14">
        <f>Summary!$G$7</f>
        <v>-61.25</v>
      </c>
      <c r="I17" s="14">
        <f>Summary!$G$7</f>
        <v>-61.25</v>
      </c>
      <c r="J17" s="14">
        <f>Summary!$G$7</f>
        <v>-61.25</v>
      </c>
      <c r="K17" s="14">
        <f>Summary!$G$7</f>
        <v>-61.25</v>
      </c>
      <c r="L17" s="14">
        <f>Summary!$G$7</f>
        <v>-61.25</v>
      </c>
      <c r="M17" s="14">
        <f>Summary!$G$7</f>
        <v>-61.25</v>
      </c>
    </row>
    <row r="18" spans="1:13" x14ac:dyDescent="0.2">
      <c r="A18" s="41" t="str">
        <f>Summary!A8</f>
        <v>GL WM Reimbursement Fund</v>
      </c>
      <c r="B18" s="14">
        <f>Summary!$G$8</f>
        <v>0</v>
      </c>
      <c r="C18" s="14">
        <f>Summary!$G$8</f>
        <v>0</v>
      </c>
      <c r="D18" s="14">
        <f>Summary!$G$8</f>
        <v>0</v>
      </c>
      <c r="E18" s="14">
        <f>Summary!$G$8</f>
        <v>0</v>
      </c>
      <c r="F18" s="14">
        <f>Summary!$G$8</f>
        <v>0</v>
      </c>
      <c r="G18" s="14">
        <f>Summary!$G$8</f>
        <v>0</v>
      </c>
      <c r="H18" s="14">
        <f>Summary!$G$8</f>
        <v>0</v>
      </c>
      <c r="I18" s="14">
        <f>Summary!$G$8</f>
        <v>0</v>
      </c>
      <c r="J18" s="14">
        <f>Summary!$G$8</f>
        <v>0</v>
      </c>
      <c r="K18" s="14">
        <f>Summary!$G$8</f>
        <v>0</v>
      </c>
      <c r="L18" s="14">
        <f>Summary!$G$8</f>
        <v>0</v>
      </c>
      <c r="M18" s="14">
        <f>Summary!$G$8</f>
        <v>0</v>
      </c>
    </row>
    <row r="19" spans="1:13" x14ac:dyDescent="0.2">
      <c r="A19" s="41" t="str">
        <f>Summary!A9</f>
        <v>GL Souvenir Journal Ad</v>
      </c>
      <c r="B19" s="14">
        <f>Summary!$G$9</f>
        <v>0</v>
      </c>
      <c r="C19" s="14">
        <f>Summary!$G$9</f>
        <v>0</v>
      </c>
      <c r="D19" s="14">
        <f>Summary!$G$9</f>
        <v>0</v>
      </c>
      <c r="E19" s="14">
        <f>Summary!$G$9</f>
        <v>0</v>
      </c>
      <c r="F19" s="14">
        <f>Summary!$G$9</f>
        <v>0</v>
      </c>
      <c r="G19" s="14">
        <f>Summary!$G$9</f>
        <v>0</v>
      </c>
      <c r="H19" s="14">
        <f>Summary!$G$9</f>
        <v>0</v>
      </c>
      <c r="I19" s="14">
        <f>Summary!$G$9</f>
        <v>0</v>
      </c>
      <c r="J19" s="14">
        <f>Summary!$G$9</f>
        <v>0</v>
      </c>
      <c r="K19" s="14">
        <f>Summary!$G$9</f>
        <v>0</v>
      </c>
      <c r="L19" s="14">
        <f>Summary!$G$9</f>
        <v>0</v>
      </c>
      <c r="M19" s="14">
        <f>Summary!$G$9</f>
        <v>0</v>
      </c>
    </row>
    <row r="20" spans="1:13" x14ac:dyDescent="0.2">
      <c r="A20" s="41" t="str">
        <f>Summary!A10</f>
        <v>GL Scholarship</v>
      </c>
      <c r="B20" s="14">
        <f>Summary!$G$10</f>
        <v>0</v>
      </c>
      <c r="C20" s="14">
        <f>Summary!$G$10</f>
        <v>0</v>
      </c>
      <c r="D20" s="14">
        <f>Summary!$G$10</f>
        <v>0</v>
      </c>
      <c r="E20" s="14">
        <f>Summary!$G$10</f>
        <v>0</v>
      </c>
      <c r="F20" s="14">
        <f>Summary!$G$10</f>
        <v>0</v>
      </c>
      <c r="G20" s="14">
        <f>Summary!$G$10</f>
        <v>0</v>
      </c>
      <c r="H20" s="14">
        <f>Summary!$G$10</f>
        <v>0</v>
      </c>
      <c r="I20" s="14">
        <f>Summary!$G$10</f>
        <v>0</v>
      </c>
      <c r="J20" s="14">
        <f>Summary!$G$10</f>
        <v>0</v>
      </c>
      <c r="K20" s="14">
        <f>Summary!$G$10</f>
        <v>0</v>
      </c>
      <c r="L20" s="14">
        <f>Summary!$G$10</f>
        <v>0</v>
      </c>
      <c r="M20" s="14">
        <f>Summary!$G$10</f>
        <v>0</v>
      </c>
    </row>
    <row r="21" spans="1:13" x14ac:dyDescent="0.2">
      <c r="A21" s="41" t="str">
        <f>Summary!A11</f>
        <v>District Event Support Fund 5</v>
      </c>
      <c r="B21" s="14">
        <f>Summary!$G$11</f>
        <v>0</v>
      </c>
      <c r="C21" s="14">
        <f>Summary!$G$11</f>
        <v>0</v>
      </c>
      <c r="D21" s="14">
        <f>Summary!$G$11</f>
        <v>0</v>
      </c>
      <c r="E21" s="14">
        <f>Summary!$G$11</f>
        <v>0</v>
      </c>
      <c r="F21" s="14">
        <f>Summary!$G$11</f>
        <v>0</v>
      </c>
      <c r="G21" s="14">
        <f>Summary!$G$11</f>
        <v>0</v>
      </c>
      <c r="H21" s="14">
        <f>Summary!$G$11</f>
        <v>0</v>
      </c>
      <c r="I21" s="14">
        <f>Summary!$G$11</f>
        <v>0</v>
      </c>
      <c r="J21" s="14">
        <f>Summary!$G$11</f>
        <v>0</v>
      </c>
      <c r="K21" s="14">
        <f>Summary!$G$11</f>
        <v>0</v>
      </c>
      <c r="L21" s="14">
        <f>Summary!$G$11</f>
        <v>0</v>
      </c>
      <c r="M21" s="14">
        <f>Summary!$G$11</f>
        <v>0</v>
      </c>
    </row>
    <row r="22" spans="1:13" x14ac:dyDescent="0.2">
      <c r="A22" s="41" t="str">
        <f>Summary!A12</f>
        <v>Administrative &amp; Lodge Supplies Fund 2 3</v>
      </c>
      <c r="B22" s="14">
        <f>Summary!$G$12</f>
        <v>0</v>
      </c>
      <c r="C22" s="14">
        <f>Summary!$G$12</f>
        <v>0</v>
      </c>
      <c r="D22" s="14">
        <f>Summary!$G$12</f>
        <v>0</v>
      </c>
      <c r="E22" s="14">
        <f>Summary!$G$12</f>
        <v>0</v>
      </c>
      <c r="F22" s="14">
        <f>Summary!$G$12</f>
        <v>0</v>
      </c>
      <c r="G22" s="14">
        <f>Summary!$G$12</f>
        <v>0</v>
      </c>
      <c r="H22" s="14">
        <f>Summary!$G$12</f>
        <v>0</v>
      </c>
      <c r="I22" s="14">
        <f>Summary!$G$12</f>
        <v>0</v>
      </c>
      <c r="J22" s="14">
        <f>Summary!$G$12</f>
        <v>0</v>
      </c>
      <c r="K22" s="14">
        <f>Summary!$G$12</f>
        <v>0</v>
      </c>
      <c r="L22" s="14">
        <f>Summary!$G$12</f>
        <v>0</v>
      </c>
      <c r="M22" s="14">
        <f>Summary!$G$12</f>
        <v>0</v>
      </c>
    </row>
    <row r="23" spans="1:13" x14ac:dyDescent="0.2">
      <c r="A23" s="41" t="e">
        <f>Summary!#REF!</f>
        <v>#REF!</v>
      </c>
      <c r="B23" s="14" t="e">
        <f>Summary!#REF!</f>
        <v>#REF!</v>
      </c>
      <c r="C23" s="14" t="e">
        <f>Summary!#REF!</f>
        <v>#REF!</v>
      </c>
      <c r="D23" s="14" t="e">
        <f>Summary!#REF!</f>
        <v>#REF!</v>
      </c>
      <c r="E23" s="14" t="e">
        <f>Summary!#REF!</f>
        <v>#REF!</v>
      </c>
      <c r="F23" s="14" t="e">
        <f>Summary!#REF!</f>
        <v>#REF!</v>
      </c>
      <c r="G23" s="14" t="e">
        <f>Summary!#REF!</f>
        <v>#REF!</v>
      </c>
      <c r="H23" s="14" t="e">
        <f>Summary!#REF!</f>
        <v>#REF!</v>
      </c>
      <c r="I23" s="14" t="e">
        <f>Summary!#REF!</f>
        <v>#REF!</v>
      </c>
      <c r="J23" s="14" t="e">
        <f>Summary!#REF!</f>
        <v>#REF!</v>
      </c>
      <c r="K23" s="14" t="e">
        <f>Summary!#REF!</f>
        <v>#REF!</v>
      </c>
      <c r="L23" s="14" t="e">
        <f>Summary!#REF!</f>
        <v>#REF!</v>
      </c>
      <c r="M23" s="14" t="e">
        <f>Summary!#REF!</f>
        <v>#REF!</v>
      </c>
    </row>
    <row r="24" spans="1:13" x14ac:dyDescent="0.2">
      <c r="A24" s="41" t="str">
        <f>Summary!A13</f>
        <v>Funeral Fund</v>
      </c>
      <c r="B24" s="14">
        <f>Summary!$G$13</f>
        <v>0</v>
      </c>
      <c r="C24" s="14">
        <f>Summary!$G$13</f>
        <v>0</v>
      </c>
      <c r="D24" s="14">
        <f>Summary!$G$13</f>
        <v>0</v>
      </c>
      <c r="E24" s="14">
        <f>Summary!$G$13</f>
        <v>0</v>
      </c>
      <c r="F24" s="14">
        <f>Summary!$G$13</f>
        <v>0</v>
      </c>
      <c r="G24" s="14">
        <f>Summary!$G$13</f>
        <v>0</v>
      </c>
      <c r="H24" s="14">
        <f>Summary!$G$13</f>
        <v>0</v>
      </c>
      <c r="I24" s="14">
        <f>Summary!$G$13</f>
        <v>0</v>
      </c>
      <c r="J24" s="14">
        <f>Summary!$G$13</f>
        <v>0</v>
      </c>
      <c r="K24" s="14">
        <f>Summary!$G$13</f>
        <v>0</v>
      </c>
      <c r="L24" s="14">
        <f>Summary!$G$13</f>
        <v>0</v>
      </c>
      <c r="M24" s="14">
        <f>Summary!$G$13</f>
        <v>0</v>
      </c>
    </row>
    <row r="25" spans="1:13" x14ac:dyDescent="0.2">
      <c r="A25" s="41" t="e">
        <f>Summary!#REF!</f>
        <v>#REF!</v>
      </c>
      <c r="B25" s="14" t="e">
        <f>Summary!#REF!</f>
        <v>#REF!</v>
      </c>
      <c r="C25" s="14" t="e">
        <f>Summary!#REF!</f>
        <v>#REF!</v>
      </c>
      <c r="D25" s="14" t="e">
        <f>Summary!#REF!</f>
        <v>#REF!</v>
      </c>
      <c r="E25" s="14" t="e">
        <f>Summary!#REF!</f>
        <v>#REF!</v>
      </c>
      <c r="F25" s="14" t="e">
        <f>Summary!#REF!</f>
        <v>#REF!</v>
      </c>
      <c r="G25" s="14" t="e">
        <f>Summary!#REF!</f>
        <v>#REF!</v>
      </c>
      <c r="H25" s="14" t="e">
        <f>Summary!#REF!</f>
        <v>#REF!</v>
      </c>
      <c r="I25" s="14" t="e">
        <f>Summary!#REF!</f>
        <v>#REF!</v>
      </c>
      <c r="J25" s="14" t="e">
        <f>Summary!#REF!</f>
        <v>#REF!</v>
      </c>
      <c r="K25" s="14" t="e">
        <f>Summary!#REF!</f>
        <v>#REF!</v>
      </c>
      <c r="L25" s="14" t="e">
        <f>Summary!#REF!</f>
        <v>#REF!</v>
      </c>
      <c r="M25" s="14" t="e">
        <f>Summary!#REF!</f>
        <v>#REF!</v>
      </c>
    </row>
    <row r="26" spans="1:13" x14ac:dyDescent="0.2">
      <c r="A26" s="41" t="e">
        <f>Summary!#REF!</f>
        <v>#REF!</v>
      </c>
      <c r="B26" s="14" t="e">
        <f>Summary!#REF!</f>
        <v>#REF!</v>
      </c>
      <c r="C26" s="14" t="e">
        <f>Summary!#REF!</f>
        <v>#REF!</v>
      </c>
      <c r="D26" s="14" t="e">
        <f>Summary!#REF!</f>
        <v>#REF!</v>
      </c>
      <c r="E26" s="14" t="e">
        <f>Summary!#REF!</f>
        <v>#REF!</v>
      </c>
      <c r="F26" s="14" t="e">
        <f>Summary!#REF!</f>
        <v>#REF!</v>
      </c>
      <c r="G26" s="14" t="e">
        <f>Summary!#REF!</f>
        <v>#REF!</v>
      </c>
      <c r="H26" s="14" t="e">
        <f>Summary!#REF!</f>
        <v>#REF!</v>
      </c>
      <c r="I26" s="14" t="e">
        <f>Summary!#REF!</f>
        <v>#REF!</v>
      </c>
      <c r="J26" s="14" t="e">
        <f>Summary!#REF!</f>
        <v>#REF!</v>
      </c>
      <c r="K26" s="14" t="e">
        <f>Summary!#REF!</f>
        <v>#REF!</v>
      </c>
      <c r="L26" s="14" t="e">
        <f>Summary!#REF!</f>
        <v>#REF!</v>
      </c>
      <c r="M26" s="14" t="e">
        <f>Summary!#REF!</f>
        <v>#REF!</v>
      </c>
    </row>
    <row r="27" spans="1:13" x14ac:dyDescent="0.2">
      <c r="A27" s="41" t="str">
        <f>Summary!A14</f>
        <v>Savings Fund</v>
      </c>
      <c r="B27" s="14">
        <f>Summary!$G$14</f>
        <v>0</v>
      </c>
      <c r="C27" s="14">
        <f>Summary!$G$14</f>
        <v>0</v>
      </c>
      <c r="D27" s="14">
        <f>Summary!$G$14</f>
        <v>0</v>
      </c>
      <c r="E27" s="14">
        <f>Summary!$G$14</f>
        <v>0</v>
      </c>
      <c r="F27" s="14">
        <f>Summary!$G$14</f>
        <v>0</v>
      </c>
      <c r="G27" s="14">
        <f>Summary!$G$14</f>
        <v>0</v>
      </c>
      <c r="H27" s="14">
        <f>Summary!$G$14</f>
        <v>0</v>
      </c>
      <c r="I27" s="14">
        <f>Summary!$G$14</f>
        <v>0</v>
      </c>
      <c r="J27" s="14">
        <f>Summary!$G$14</f>
        <v>0</v>
      </c>
      <c r="K27" s="14">
        <f>Summary!$G$14</f>
        <v>0</v>
      </c>
      <c r="L27" s="14">
        <f>Summary!$G$14</f>
        <v>0</v>
      </c>
      <c r="M27" s="14">
        <f>Summary!$G$14</f>
        <v>0</v>
      </c>
    </row>
    <row r="28" spans="1:13" x14ac:dyDescent="0.2">
      <c r="A28" s="41" t="str">
        <f>Summary!A21</f>
        <v>Awards Fund</v>
      </c>
      <c r="B28" s="14">
        <f>Summary!$G$21</f>
        <v>0</v>
      </c>
      <c r="C28" s="14">
        <f>Summary!$G$21</f>
        <v>0</v>
      </c>
      <c r="D28" s="14">
        <f>Summary!$G$21</f>
        <v>0</v>
      </c>
      <c r="E28" s="14">
        <f>Summary!$G$21</f>
        <v>0</v>
      </c>
      <c r="F28" s="14">
        <f>Summary!$G$21</f>
        <v>0</v>
      </c>
      <c r="G28" s="14">
        <f>Summary!$G$21</f>
        <v>0</v>
      </c>
      <c r="H28" s="14">
        <f>Summary!$G$21</f>
        <v>0</v>
      </c>
      <c r="I28" s="14">
        <f>Summary!$G$21</f>
        <v>0</v>
      </c>
      <c r="J28" s="14">
        <f>Summary!$G$21</f>
        <v>0</v>
      </c>
      <c r="K28" s="14">
        <f>Summary!$G$21</f>
        <v>0</v>
      </c>
      <c r="L28" s="14">
        <f>Summary!$G$21</f>
        <v>0</v>
      </c>
      <c r="M28" s="14">
        <f>Summary!$G$21</f>
        <v>0</v>
      </c>
    </row>
    <row r="29" spans="1:13" ht="15" x14ac:dyDescent="0.2">
      <c r="A29" s="27" t="s">
        <v>14</v>
      </c>
      <c r="B29" s="14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4"/>
    </row>
    <row r="30" spans="1:13" ht="15" x14ac:dyDescent="0.2">
      <c r="A30" s="24" t="str">
        <f>Summary!A26</f>
        <v>Lodge Retreat</v>
      </c>
      <c r="B30" s="14">
        <v>0</v>
      </c>
      <c r="C30" s="17">
        <f>Summary!$H$26</f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4">
        <v>0</v>
      </c>
    </row>
    <row r="31" spans="1:13" ht="15" x14ac:dyDescent="0.2">
      <c r="A31" s="24" t="str">
        <f>Summary!A27</f>
        <v>Jazz Brunch</v>
      </c>
      <c r="B31" s="14">
        <v>0</v>
      </c>
      <c r="C31" s="17">
        <f>Summary!$H$27</f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4">
        <v>0</v>
      </c>
    </row>
    <row r="32" spans="1:13" ht="15" x14ac:dyDescent="0.2">
      <c r="A32" s="24" t="str">
        <f>Summary!A28</f>
        <v>SD Car Wash</v>
      </c>
      <c r="B32" s="42">
        <v>0</v>
      </c>
      <c r="C32" s="17">
        <v>0</v>
      </c>
      <c r="D32" s="17">
        <f>Summary!$H$28</f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4">
        <v>0</v>
      </c>
    </row>
    <row r="33" spans="1:13" ht="15" x14ac:dyDescent="0.2">
      <c r="A33" s="24" t="str">
        <f>Summary!A29</f>
        <v>Virtual Marathon</v>
      </c>
      <c r="B33" s="42">
        <v>0</v>
      </c>
      <c r="C33" s="17">
        <v>0</v>
      </c>
      <c r="D33" s="17">
        <f>Summary!$H$29</f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4">
        <v>0</v>
      </c>
    </row>
    <row r="34" spans="1:13" ht="15" x14ac:dyDescent="0.2">
      <c r="A34" s="24" t="str">
        <f>Summary!A30</f>
        <v>Place Holder</v>
      </c>
      <c r="B34" s="42">
        <v>0</v>
      </c>
      <c r="C34" s="17">
        <v>0</v>
      </c>
      <c r="D34" s="17">
        <f>Summary!$H$30</f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4">
        <v>0</v>
      </c>
    </row>
    <row r="35" spans="1:13" ht="15" x14ac:dyDescent="0.2">
      <c r="A35" s="24" t="str">
        <f>Summary!A31</f>
        <v>Place Holder</v>
      </c>
      <c r="B35" s="14">
        <v>0</v>
      </c>
      <c r="C35" s="17">
        <v>0</v>
      </c>
      <c r="D35" s="17">
        <v>0</v>
      </c>
      <c r="E35" s="17">
        <f>Summary!$H$31</f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4">
        <v>0</v>
      </c>
    </row>
    <row r="36" spans="1:13" ht="30" x14ac:dyDescent="0.2">
      <c r="A36" s="24" t="str">
        <f>Summary!A32</f>
        <v>Thanksgiving Meals &amp; Coat Drive Committee Budget</v>
      </c>
      <c r="B36" s="14">
        <v>0</v>
      </c>
      <c r="C36" s="17">
        <v>0</v>
      </c>
      <c r="D36" s="17">
        <v>0</v>
      </c>
      <c r="E36" s="17">
        <f>Summary!$H$32</f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4">
        <v>0</v>
      </c>
    </row>
    <row r="37" spans="1:13" ht="15" x14ac:dyDescent="0.2">
      <c r="A37" s="24" t="str">
        <f>Summary!A33</f>
        <v>District Toy Drive Committee Budget</v>
      </c>
      <c r="B37" s="14">
        <v>0</v>
      </c>
      <c r="C37" s="17">
        <v>0</v>
      </c>
      <c r="D37" s="17">
        <v>0</v>
      </c>
      <c r="E37" s="17">
        <f>Summary!$H$33</f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4">
        <v>0</v>
      </c>
    </row>
    <row r="38" spans="1:13" ht="15" x14ac:dyDescent="0.2">
      <c r="A38" s="24" t="str">
        <f>Summary!A34</f>
        <v>Elementary Education Donation</v>
      </c>
      <c r="B38" s="14">
        <v>0</v>
      </c>
      <c r="C38" s="17">
        <v>0</v>
      </c>
      <c r="D38" s="17">
        <v>0</v>
      </c>
      <c r="E38" s="17">
        <v>0</v>
      </c>
      <c r="F38" s="17">
        <f>Summary!$H$34</f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4">
        <v>0</v>
      </c>
    </row>
    <row r="39" spans="1:13" ht="15" x14ac:dyDescent="0.2">
      <c r="A39" s="24" t="str">
        <f>Summary!A35</f>
        <v>MLK March</v>
      </c>
      <c r="B39" s="14">
        <v>0</v>
      </c>
      <c r="C39" s="17">
        <v>0</v>
      </c>
      <c r="D39" s="17">
        <v>0</v>
      </c>
      <c r="E39" s="17">
        <v>0</v>
      </c>
      <c r="F39" s="17">
        <f>Summary!$H$35</f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4">
        <v>0</v>
      </c>
    </row>
    <row r="40" spans="1:13" ht="15" x14ac:dyDescent="0.2">
      <c r="A40" s="24" t="str">
        <f>Summary!A36</f>
        <v>Holiday Meal</v>
      </c>
      <c r="B40" s="14">
        <v>0</v>
      </c>
      <c r="C40" s="17">
        <v>0</v>
      </c>
      <c r="D40" s="17">
        <v>0</v>
      </c>
      <c r="E40" s="17">
        <v>0</v>
      </c>
      <c r="F40" s="17">
        <v>0</v>
      </c>
      <c r="G40" s="17">
        <f>Summary!$H$36</f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4">
        <v>0</v>
      </c>
    </row>
    <row r="41" spans="1:13" ht="15" x14ac:dyDescent="0.2">
      <c r="A41" s="24" t="str">
        <f>Summary!A37</f>
        <v>Place Holder</v>
      </c>
      <c r="B41" s="14">
        <v>0</v>
      </c>
      <c r="C41" s="17">
        <v>0</v>
      </c>
      <c r="D41" s="17">
        <v>0</v>
      </c>
      <c r="E41" s="17">
        <v>0</v>
      </c>
      <c r="F41" s="17">
        <v>0</v>
      </c>
      <c r="G41" s="17">
        <v>0</v>
      </c>
      <c r="H41" s="17">
        <f>Summary!$H$37</f>
        <v>0</v>
      </c>
      <c r="I41" s="17">
        <v>0</v>
      </c>
      <c r="J41" s="17">
        <v>0</v>
      </c>
      <c r="K41" s="17">
        <v>0</v>
      </c>
      <c r="L41" s="17">
        <v>0</v>
      </c>
      <c r="M41" s="14">
        <v>0</v>
      </c>
    </row>
    <row r="42" spans="1:13" ht="15" x14ac:dyDescent="0.2">
      <c r="A42" s="24" t="str">
        <f>Summary!A38</f>
        <v>Family Day</v>
      </c>
      <c r="B42" s="14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f>Summary!$H$38</f>
        <v>0</v>
      </c>
      <c r="I42" s="17">
        <v>0</v>
      </c>
      <c r="J42" s="17">
        <v>0</v>
      </c>
      <c r="K42" s="17">
        <v>0</v>
      </c>
      <c r="L42" s="17">
        <v>0</v>
      </c>
      <c r="M42" s="14">
        <v>0</v>
      </c>
    </row>
    <row r="43" spans="1:13" ht="15" x14ac:dyDescent="0.2">
      <c r="A43" s="24" t="str">
        <f>Summary!A39</f>
        <v>Knife &amp; Fork Committee Budget</v>
      </c>
      <c r="B43" s="42">
        <v>0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f>Summary!$H$39</f>
        <v>0</v>
      </c>
      <c r="J43" s="17">
        <v>0</v>
      </c>
      <c r="K43" s="17">
        <v>0</v>
      </c>
      <c r="L43" s="17">
        <v>0</v>
      </c>
      <c r="M43" s="14">
        <v>0</v>
      </c>
    </row>
    <row r="44" spans="1:13" ht="30" x14ac:dyDescent="0.2">
      <c r="A44" s="24" t="str">
        <f>Summary!A40</f>
        <v>Branding &amp; Marketing Committee Budget</v>
      </c>
      <c r="B44" s="14">
        <v>0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f>Summary!$H$40</f>
        <v>0</v>
      </c>
      <c r="K44" s="17">
        <v>0</v>
      </c>
      <c r="L44" s="17">
        <v>0</v>
      </c>
      <c r="M44" s="14">
        <v>0</v>
      </c>
    </row>
    <row r="45" spans="1:13" ht="30" x14ac:dyDescent="0.2">
      <c r="A45" s="24" t="str">
        <f>Summary!A41</f>
        <v>Outreach, Reclamation, and Wellness Committee Budget</v>
      </c>
      <c r="B45" s="14">
        <v>0</v>
      </c>
      <c r="C45" s="17">
        <v>0</v>
      </c>
      <c r="D45" s="17">
        <v>0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f>Summary!$H$41</f>
        <v>0</v>
      </c>
      <c r="L45" s="17">
        <v>0</v>
      </c>
      <c r="M45" s="14">
        <v>0</v>
      </c>
    </row>
    <row r="46" spans="1:13" ht="30" x14ac:dyDescent="0.2">
      <c r="A46" s="24" t="str">
        <f>Summary!A42</f>
        <v>Community &amp; Civic Engagement Committee Budget</v>
      </c>
      <c r="B46" s="14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f>Summary!H43</f>
        <v>0</v>
      </c>
      <c r="K46" s="17">
        <v>0</v>
      </c>
      <c r="L46" s="17">
        <v>0</v>
      </c>
      <c r="M46" s="14">
        <v>0</v>
      </c>
    </row>
    <row r="47" spans="1:13" ht="15" x14ac:dyDescent="0.2">
      <c r="A47" s="24" t="str">
        <f>Summary!A43</f>
        <v>Place Holder</v>
      </c>
      <c r="B47" s="14">
        <v>0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f>Summary!$H$42</f>
        <v>0</v>
      </c>
      <c r="M47" s="14">
        <v>0</v>
      </c>
    </row>
    <row r="48" spans="1:13" x14ac:dyDescent="0.2"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</row>
    <row r="49" spans="1:13" s="30" customFormat="1" ht="15" x14ac:dyDescent="0.2">
      <c r="A49" s="35" t="s">
        <v>24</v>
      </c>
      <c r="B49" s="36" t="e">
        <f t="shared" ref="B49:M49" si="1">SUM(B15:B28)</f>
        <v>#REF!</v>
      </c>
      <c r="C49" s="36" t="e">
        <f t="shared" si="1"/>
        <v>#REF!</v>
      </c>
      <c r="D49" s="36" t="e">
        <f t="shared" si="1"/>
        <v>#REF!</v>
      </c>
      <c r="E49" s="36" t="e">
        <f t="shared" si="1"/>
        <v>#REF!</v>
      </c>
      <c r="F49" s="36" t="e">
        <f t="shared" si="1"/>
        <v>#REF!</v>
      </c>
      <c r="G49" s="36" t="e">
        <f t="shared" si="1"/>
        <v>#REF!</v>
      </c>
      <c r="H49" s="36" t="e">
        <f t="shared" si="1"/>
        <v>#REF!</v>
      </c>
      <c r="I49" s="36" t="e">
        <f t="shared" si="1"/>
        <v>#REF!</v>
      </c>
      <c r="J49" s="36" t="e">
        <f t="shared" si="1"/>
        <v>#REF!</v>
      </c>
      <c r="K49" s="36" t="e">
        <f t="shared" si="1"/>
        <v>#REF!</v>
      </c>
      <c r="L49" s="36" t="e">
        <f t="shared" si="1"/>
        <v>#REF!</v>
      </c>
      <c r="M49" s="36" t="e">
        <f t="shared" si="1"/>
        <v>#REF!</v>
      </c>
    </row>
    <row r="50" spans="1:13" s="30" customFormat="1" ht="15" x14ac:dyDescent="0.2">
      <c r="A50" s="35" t="s">
        <v>25</v>
      </c>
      <c r="B50" s="36">
        <f>SUM(B30:B47)</f>
        <v>0</v>
      </c>
      <c r="C50" s="36">
        <f>SUM(C30:C47)</f>
        <v>0</v>
      </c>
      <c r="D50" s="36">
        <f>SUM(D30:D47)</f>
        <v>0</v>
      </c>
      <c r="E50" s="36">
        <f t="shared" ref="E50:M50" si="2">SUM(E30:E47)</f>
        <v>0</v>
      </c>
      <c r="F50" s="36">
        <f t="shared" si="2"/>
        <v>0</v>
      </c>
      <c r="G50" s="36">
        <f t="shared" si="2"/>
        <v>0</v>
      </c>
      <c r="H50" s="36">
        <f t="shared" si="2"/>
        <v>0</v>
      </c>
      <c r="I50" s="36">
        <f t="shared" si="2"/>
        <v>0</v>
      </c>
      <c r="J50" s="36">
        <f t="shared" si="2"/>
        <v>0</v>
      </c>
      <c r="K50" s="36">
        <f t="shared" si="2"/>
        <v>0</v>
      </c>
      <c r="L50" s="36">
        <f t="shared" si="2"/>
        <v>0</v>
      </c>
      <c r="M50" s="36">
        <f t="shared" si="2"/>
        <v>0</v>
      </c>
    </row>
    <row r="51" spans="1:13" x14ac:dyDescent="0.2"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</row>
    <row r="52" spans="1:13" ht="15" x14ac:dyDescent="0.2">
      <c r="A52" s="25" t="s">
        <v>19</v>
      </c>
      <c r="B52" s="21" t="e">
        <f>SUM(B49:B50)</f>
        <v>#REF!</v>
      </c>
      <c r="C52" s="21" t="e">
        <f>SUM(C49:C50)</f>
        <v>#REF!</v>
      </c>
      <c r="D52" s="21" t="e">
        <f>SUM(D49:D50)</f>
        <v>#REF!</v>
      </c>
      <c r="E52" s="21" t="e">
        <f t="shared" ref="E52:M52" si="3">SUM(E49:E50)</f>
        <v>#REF!</v>
      </c>
      <c r="F52" s="21" t="e">
        <f t="shared" si="3"/>
        <v>#REF!</v>
      </c>
      <c r="G52" s="21" t="e">
        <f t="shared" si="3"/>
        <v>#REF!</v>
      </c>
      <c r="H52" s="21" t="e">
        <f t="shared" si="3"/>
        <v>#REF!</v>
      </c>
      <c r="I52" s="21" t="e">
        <f t="shared" si="3"/>
        <v>#REF!</v>
      </c>
      <c r="J52" s="21" t="e">
        <f t="shared" si="3"/>
        <v>#REF!</v>
      </c>
      <c r="K52" s="21" t="e">
        <f t="shared" si="3"/>
        <v>#REF!</v>
      </c>
      <c r="L52" s="21" t="e">
        <f t="shared" si="3"/>
        <v>#REF!</v>
      </c>
      <c r="M52" s="21" t="e">
        <f t="shared" si="3"/>
        <v>#REF!</v>
      </c>
    </row>
    <row r="54" spans="1:13" ht="16" x14ac:dyDescent="0.2">
      <c r="A54" s="28" t="s">
        <v>20</v>
      </c>
      <c r="B54" s="5" t="e">
        <f t="shared" ref="B54:M54" si="4">B11+B52</f>
        <v>#REF!</v>
      </c>
      <c r="C54" s="5" t="e">
        <f t="shared" si="4"/>
        <v>#REF!</v>
      </c>
      <c r="D54" s="5" t="e">
        <f t="shared" si="4"/>
        <v>#REF!</v>
      </c>
      <c r="E54" s="5" t="e">
        <f t="shared" si="4"/>
        <v>#REF!</v>
      </c>
      <c r="F54" s="5" t="e">
        <f t="shared" si="4"/>
        <v>#REF!</v>
      </c>
      <c r="G54" s="5" t="e">
        <f t="shared" si="4"/>
        <v>#REF!</v>
      </c>
      <c r="H54" s="5" t="e">
        <f t="shared" si="4"/>
        <v>#REF!</v>
      </c>
      <c r="I54" s="5" t="e">
        <f t="shared" si="4"/>
        <v>#REF!</v>
      </c>
      <c r="J54" s="5" t="e">
        <f t="shared" si="4"/>
        <v>#REF!</v>
      </c>
      <c r="K54" s="5" t="e">
        <f t="shared" si="4"/>
        <v>#REF!</v>
      </c>
      <c r="L54" s="5" t="e">
        <f t="shared" si="4"/>
        <v>#REF!</v>
      </c>
      <c r="M54" s="5" t="e">
        <f t="shared" si="4"/>
        <v>#REF!</v>
      </c>
    </row>
    <row r="55" spans="1:13" ht="18" thickBot="1" x14ac:dyDescent="0.25">
      <c r="A55" s="6" t="s">
        <v>48</v>
      </c>
      <c r="B55" s="43" t="e">
        <f>B54</f>
        <v>#REF!</v>
      </c>
      <c r="C55" s="43" t="e">
        <f>C54</f>
        <v>#REF!</v>
      </c>
      <c r="D55" s="43" t="e">
        <f>D54-Summary!$B$60-Summary!$B$61</f>
        <v>#REF!</v>
      </c>
      <c r="E55" s="43" t="e">
        <f>E54</f>
        <v>#REF!</v>
      </c>
      <c r="F55" s="43" t="e">
        <f t="shared" ref="F55:M55" si="5">F54</f>
        <v>#REF!</v>
      </c>
      <c r="G55" s="43" t="e">
        <f>G54</f>
        <v>#REF!</v>
      </c>
      <c r="H55" s="43" t="e">
        <f>H54</f>
        <v>#REF!</v>
      </c>
      <c r="I55" s="43" t="e">
        <f t="shared" si="5"/>
        <v>#REF!</v>
      </c>
      <c r="J55" s="43" t="e">
        <f t="shared" si="5"/>
        <v>#REF!</v>
      </c>
      <c r="K55" s="43" t="e">
        <f t="shared" si="5"/>
        <v>#REF!</v>
      </c>
      <c r="L55" s="43" t="e">
        <f t="shared" si="5"/>
        <v>#REF!</v>
      </c>
      <c r="M55" s="43" t="e">
        <f t="shared" si="5"/>
        <v>#REF!</v>
      </c>
    </row>
    <row r="56" spans="1:13" ht="15" thickTop="1" x14ac:dyDescent="0.2"/>
    <row r="57" spans="1:13" ht="16" x14ac:dyDescent="0.2">
      <c r="A57" s="2" t="s">
        <v>17</v>
      </c>
    </row>
    <row r="58" spans="1:13" ht="16" x14ac:dyDescent="0.2">
      <c r="A58" s="2" t="s">
        <v>37</v>
      </c>
    </row>
    <row r="59" spans="1:13" ht="16" x14ac:dyDescent="0.2">
      <c r="A59" s="2" t="s">
        <v>36</v>
      </c>
    </row>
    <row r="60" spans="1:13" ht="16" x14ac:dyDescent="0.2">
      <c r="A60" s="2" t="s">
        <v>34</v>
      </c>
    </row>
    <row r="61" spans="1:13" ht="16" x14ac:dyDescent="0.2">
      <c r="A61" s="2" t="s">
        <v>35</v>
      </c>
    </row>
    <row r="62" spans="1:13" ht="16" x14ac:dyDescent="0.2">
      <c r="A62" s="2" t="s">
        <v>42</v>
      </c>
    </row>
    <row r="63" spans="1:13" ht="16" x14ac:dyDescent="0.2">
      <c r="A63" s="2" t="s">
        <v>43</v>
      </c>
    </row>
    <row r="64" spans="1:13" ht="16" x14ac:dyDescent="0.2">
      <c r="A64" s="2" t="s">
        <v>49</v>
      </c>
    </row>
  </sheetData>
  <sheetProtection sheet="1" objects="1" scenarios="1" selectLockedCells="1"/>
  <printOptions horizontalCentered="1"/>
  <pageMargins left="0.25" right="0.25" top="1.1499999999999999" bottom="0.25" header="0.5" footer="0.3"/>
  <pageSetup scale="52" orientation="landscape" r:id="rId1"/>
  <headerFooter>
    <oddHeader>&amp;C&amp;20
&amp;"+,Bold"Financial Reporting for Masonic Year 2018 -2019
Actual Month Over Month Detail&amp;R&amp;G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ColWidth="8.83203125" defaultRowHeight="15" x14ac:dyDescent="0.2"/>
  <sheetData/>
  <printOptions horizontalCentered="1"/>
  <pageMargins left="0.25" right="0.25" top="0.9770833333333333" bottom="0.25" header="0.25" footer="0.3"/>
  <pageSetup scale="67" orientation="portrait" r:id="rId1"/>
  <headerFooter>
    <oddHeader>&amp;C&amp;"+,Bold"&amp;20Financial Reporting for Masonic Year 2019 -2020
Charts
&amp;11Prepared by: Junior Warden J. Oglesby, Jr.&amp;R&amp;G</oddHead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3"/>
  <sheetViews>
    <sheetView workbookViewId="0"/>
  </sheetViews>
  <sheetFormatPr baseColWidth="10" defaultColWidth="8.83203125" defaultRowHeight="15" x14ac:dyDescent="0.2"/>
  <cols>
    <col min="1" max="1" width="22.83203125" bestFit="1" customWidth="1"/>
    <col min="2" max="2" width="12.5" bestFit="1" customWidth="1"/>
    <col min="3" max="6" width="11.1640625" bestFit="1" customWidth="1"/>
    <col min="7" max="8" width="9.83203125" bestFit="1" customWidth="1"/>
    <col min="9" max="9" width="11.1640625" bestFit="1" customWidth="1"/>
    <col min="10" max="10" width="9.83203125" bestFit="1" customWidth="1"/>
    <col min="11" max="11" width="11.1640625" bestFit="1" customWidth="1"/>
    <col min="12" max="13" width="9.83203125" bestFit="1" customWidth="1"/>
  </cols>
  <sheetData>
    <row r="1" spans="1:13" x14ac:dyDescent="0.2">
      <c r="A1" s="38" t="s">
        <v>26</v>
      </c>
    </row>
    <row r="2" spans="1:13" x14ac:dyDescent="0.2">
      <c r="A2" s="38"/>
      <c r="B2" s="225" t="s">
        <v>51</v>
      </c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</row>
    <row r="3" spans="1:13" x14ac:dyDescent="0.2">
      <c r="A3" s="2"/>
      <c r="B3" s="34">
        <f>'Projected Detail'!B1</f>
        <v>43678</v>
      </c>
      <c r="C3" s="34">
        <f>'Projected Detail'!C1</f>
        <v>43709</v>
      </c>
      <c r="D3" s="34">
        <f>'Projected Detail'!D1</f>
        <v>43739</v>
      </c>
      <c r="E3" s="34">
        <f>'Projected Detail'!E1</f>
        <v>43770</v>
      </c>
      <c r="F3" s="34">
        <f>'Projected Detail'!F1</f>
        <v>43800</v>
      </c>
      <c r="G3" s="34">
        <f>'Projected Detail'!G1</f>
        <v>43831</v>
      </c>
      <c r="H3" s="34">
        <f>'Projected Detail'!H1</f>
        <v>43862</v>
      </c>
      <c r="I3" s="34">
        <f>'Projected Detail'!I1</f>
        <v>43891</v>
      </c>
      <c r="J3" s="34">
        <f>'Projected Detail'!J1</f>
        <v>43922</v>
      </c>
      <c r="K3" s="34">
        <f>'Projected Detail'!K1</f>
        <v>43952</v>
      </c>
      <c r="L3" s="34">
        <f>'Projected Detail'!L1</f>
        <v>43983</v>
      </c>
      <c r="M3" s="34">
        <f>'Projected Detail'!M1</f>
        <v>44013</v>
      </c>
    </row>
    <row r="4" spans="1:13" x14ac:dyDescent="0.2">
      <c r="A4" s="2" t="str">
        <f>'Projected Detail'!A11</f>
        <v>Gross Revenue:</v>
      </c>
      <c r="B4" s="3">
        <f>'Projected Detail'!B11</f>
        <v>1400</v>
      </c>
      <c r="C4" s="3">
        <f>'Projected Detail'!C11</f>
        <v>2400</v>
      </c>
      <c r="D4" s="3">
        <f>'Projected Detail'!D11</f>
        <v>3650</v>
      </c>
      <c r="E4" s="3">
        <f>'Projected Detail'!E11</f>
        <v>1400</v>
      </c>
      <c r="F4" s="3">
        <f>'Projected Detail'!F11</f>
        <v>1400</v>
      </c>
      <c r="G4" s="3">
        <f>'Projected Detail'!G11</f>
        <v>1400</v>
      </c>
      <c r="H4" s="3">
        <f>'Projected Detail'!H11</f>
        <v>1400</v>
      </c>
      <c r="I4" s="3">
        <f>'Projected Detail'!I11</f>
        <v>1600</v>
      </c>
      <c r="J4" s="3">
        <f>'Projected Detail'!J11</f>
        <v>1400</v>
      </c>
      <c r="K4" s="3">
        <f>'Projected Detail'!K11</f>
        <v>1400</v>
      </c>
      <c r="L4" s="3">
        <f>'Projected Detail'!L11</f>
        <v>1400</v>
      </c>
      <c r="M4" s="3">
        <f>'Projected Detail'!M11</f>
        <v>1400</v>
      </c>
    </row>
    <row r="5" spans="1:13" x14ac:dyDescent="0.2">
      <c r="A5" s="2" t="str">
        <f>'Projected Detail'!A52</f>
        <v>Total Expenses:</v>
      </c>
      <c r="B5" s="3" t="e">
        <f>'Projected Detail'!B52</f>
        <v>#REF!</v>
      </c>
      <c r="C5" s="3" t="e">
        <f>'Projected Detail'!C52</f>
        <v>#REF!</v>
      </c>
      <c r="D5" s="3" t="e">
        <f>'Projected Detail'!D52</f>
        <v>#REF!</v>
      </c>
      <c r="E5" s="3" t="e">
        <f>'Projected Detail'!E52</f>
        <v>#REF!</v>
      </c>
      <c r="F5" s="3" t="e">
        <f>'Projected Detail'!F52</f>
        <v>#REF!</v>
      </c>
      <c r="G5" s="3" t="e">
        <f>'Projected Detail'!G52</f>
        <v>#REF!</v>
      </c>
      <c r="H5" s="3" t="e">
        <f>'Projected Detail'!H52</f>
        <v>#REF!</v>
      </c>
      <c r="I5" s="3" t="e">
        <f>'Projected Detail'!I52</f>
        <v>#REF!</v>
      </c>
      <c r="J5" s="3" t="e">
        <f>'Projected Detail'!J52</f>
        <v>#REF!</v>
      </c>
      <c r="K5" s="3" t="e">
        <f>'Projected Detail'!K52</f>
        <v>#REF!</v>
      </c>
      <c r="L5" s="3" t="e">
        <f>'Projected Detail'!L52</f>
        <v>#REF!</v>
      </c>
      <c r="M5" s="3" t="e">
        <f>'Projected Detail'!M52</f>
        <v>#REF!</v>
      </c>
    </row>
    <row r="6" spans="1:13" x14ac:dyDescent="0.2">
      <c r="A6" s="2" t="str">
        <f>'Projected Detail'!A54</f>
        <v>Gross Profit:</v>
      </c>
      <c r="B6" s="3" t="e">
        <f>'Projected Detail'!B54</f>
        <v>#REF!</v>
      </c>
      <c r="C6" s="3" t="e">
        <f>'Projected Detail'!C54</f>
        <v>#REF!</v>
      </c>
      <c r="D6" s="3" t="e">
        <f>'Projected Detail'!D54</f>
        <v>#REF!</v>
      </c>
      <c r="E6" s="3" t="e">
        <f>'Projected Detail'!E54</f>
        <v>#REF!</v>
      </c>
      <c r="F6" s="3" t="e">
        <f>'Projected Detail'!F54</f>
        <v>#REF!</v>
      </c>
      <c r="G6" s="3" t="e">
        <f>'Projected Detail'!G54</f>
        <v>#REF!</v>
      </c>
      <c r="H6" s="3" t="e">
        <f>'Projected Detail'!H54</f>
        <v>#REF!</v>
      </c>
      <c r="I6" s="3" t="e">
        <f>'Projected Detail'!I54</f>
        <v>#REF!</v>
      </c>
      <c r="J6" s="3" t="e">
        <f>'Projected Detail'!J54</f>
        <v>#REF!</v>
      </c>
      <c r="K6" s="3" t="e">
        <f>'Projected Detail'!K54</f>
        <v>#REF!</v>
      </c>
      <c r="L6" s="3" t="e">
        <f>'Projected Detail'!L54</f>
        <v>#REF!</v>
      </c>
      <c r="M6" s="3" t="e">
        <f>'Projected Detail'!M54</f>
        <v>#REF!</v>
      </c>
    </row>
    <row r="7" spans="1:13" x14ac:dyDescent="0.2">
      <c r="A7" s="2" t="s">
        <v>21</v>
      </c>
      <c r="B7" s="3" t="e">
        <f>'Projected Detail'!B55</f>
        <v>#REF!</v>
      </c>
      <c r="C7" s="3" t="e">
        <f>'Projected Detail'!C55</f>
        <v>#REF!</v>
      </c>
      <c r="D7" s="3" t="e">
        <f>'Projected Detail'!D55</f>
        <v>#REF!</v>
      </c>
      <c r="E7" s="3" t="e">
        <f>'Projected Detail'!E55</f>
        <v>#REF!</v>
      </c>
      <c r="F7" s="3" t="e">
        <f>'Projected Detail'!F55</f>
        <v>#REF!</v>
      </c>
      <c r="G7" s="3" t="e">
        <f>'Projected Detail'!G55</f>
        <v>#REF!</v>
      </c>
      <c r="H7" s="3" t="e">
        <f>'Projected Detail'!H55</f>
        <v>#REF!</v>
      </c>
      <c r="I7" s="3" t="e">
        <f>'Projected Detail'!I55</f>
        <v>#REF!</v>
      </c>
      <c r="J7" s="3" t="e">
        <f>'Projected Detail'!J55</f>
        <v>#REF!</v>
      </c>
      <c r="K7" s="3" t="e">
        <f>'Projected Detail'!K55</f>
        <v>#REF!</v>
      </c>
      <c r="L7" s="3" t="e">
        <f>'Projected Detail'!L55</f>
        <v>#REF!</v>
      </c>
      <c r="M7" s="3" t="e">
        <f>'Projected Detail'!M55</f>
        <v>#REF!</v>
      </c>
    </row>
    <row r="8" spans="1:13" x14ac:dyDescent="0.2">
      <c r="B8" s="225" t="s">
        <v>52</v>
      </c>
      <c r="C8" s="225"/>
      <c r="D8" s="225"/>
      <c r="E8" s="225"/>
      <c r="F8" s="225"/>
      <c r="G8" s="225"/>
      <c r="H8" s="225"/>
      <c r="I8" s="225"/>
      <c r="J8" s="225"/>
      <c r="K8" s="225"/>
      <c r="L8" s="225"/>
      <c r="M8" s="225"/>
    </row>
    <row r="9" spans="1:13" x14ac:dyDescent="0.2">
      <c r="B9" s="34">
        <f>'Projected Detail'!B1</f>
        <v>43678</v>
      </c>
      <c r="C9" s="34">
        <f>'Projected Detail'!C1</f>
        <v>43709</v>
      </c>
      <c r="D9" s="34">
        <f>'Projected Detail'!D1</f>
        <v>43739</v>
      </c>
      <c r="E9" s="34">
        <f>'Projected Detail'!E1</f>
        <v>43770</v>
      </c>
      <c r="F9" s="34">
        <f>'Projected Detail'!F1</f>
        <v>43800</v>
      </c>
      <c r="G9" s="34">
        <f>'Projected Detail'!G1</f>
        <v>43831</v>
      </c>
      <c r="H9" s="34">
        <f>'Projected Detail'!H1</f>
        <v>43862</v>
      </c>
      <c r="I9" s="34">
        <f>'Projected Detail'!I1</f>
        <v>43891</v>
      </c>
      <c r="J9" s="34">
        <f>'Projected Detail'!J1</f>
        <v>43922</v>
      </c>
      <c r="K9" s="34">
        <f>'Projected Detail'!K1</f>
        <v>43952</v>
      </c>
      <c r="L9" s="34">
        <f>'Projected Detail'!L1</f>
        <v>43983</v>
      </c>
      <c r="M9" s="34">
        <f>'Projected Detail'!M1</f>
        <v>44013</v>
      </c>
    </row>
    <row r="10" spans="1:13" x14ac:dyDescent="0.2">
      <c r="A10" s="2" t="str">
        <f>'Projected Detail'!A11</f>
        <v>Gross Revenue:</v>
      </c>
      <c r="B10" s="115">
        <f>'Actual Detail'!B11</f>
        <v>1400</v>
      </c>
      <c r="C10" s="115">
        <f>'Actual Detail'!C11</f>
        <v>1400</v>
      </c>
      <c r="D10" s="115">
        <f>'Actual Detail'!D11</f>
        <v>1473</v>
      </c>
      <c r="E10" s="115">
        <f>'Actual Detail'!E11</f>
        <v>1400</v>
      </c>
      <c r="F10" s="115">
        <f>'Actual Detail'!F11</f>
        <v>1400</v>
      </c>
      <c r="G10" s="115">
        <f>'Actual Detail'!G11</f>
        <v>1400</v>
      </c>
      <c r="H10" s="115">
        <f>'Actual Detail'!H11</f>
        <v>1400</v>
      </c>
      <c r="I10" s="115">
        <f>'Actual Detail'!I11</f>
        <v>1400</v>
      </c>
      <c r="J10" s="115">
        <f>'Actual Detail'!J11</f>
        <v>1400</v>
      </c>
      <c r="K10" s="115">
        <f>'Actual Detail'!K11</f>
        <v>1400</v>
      </c>
      <c r="L10" s="115">
        <f>'Actual Detail'!L11</f>
        <v>1400</v>
      </c>
      <c r="M10" s="115">
        <f>'Actual Detail'!M11</f>
        <v>1400</v>
      </c>
    </row>
    <row r="11" spans="1:13" x14ac:dyDescent="0.2">
      <c r="A11" s="2" t="str">
        <f>'Projected Detail'!A52</f>
        <v>Total Expenses:</v>
      </c>
      <c r="B11" s="115" t="e">
        <f>'Actual Detail'!B52</f>
        <v>#REF!</v>
      </c>
      <c r="C11" s="115" t="e">
        <f>'Actual Detail'!C52</f>
        <v>#REF!</v>
      </c>
      <c r="D11" s="115" t="e">
        <f>'Actual Detail'!D52</f>
        <v>#REF!</v>
      </c>
      <c r="E11" s="115" t="e">
        <f>'Actual Detail'!E52</f>
        <v>#REF!</v>
      </c>
      <c r="F11" s="115" t="e">
        <f>'Actual Detail'!F52</f>
        <v>#REF!</v>
      </c>
      <c r="G11" s="115" t="e">
        <f>'Actual Detail'!G52</f>
        <v>#REF!</v>
      </c>
      <c r="H11" s="115" t="e">
        <f>'Actual Detail'!H52</f>
        <v>#REF!</v>
      </c>
      <c r="I11" s="115" t="e">
        <f>'Actual Detail'!I52</f>
        <v>#REF!</v>
      </c>
      <c r="J11" s="115" t="e">
        <f>'Actual Detail'!J52</f>
        <v>#REF!</v>
      </c>
      <c r="K11" s="115" t="e">
        <f>'Actual Detail'!K52</f>
        <v>#REF!</v>
      </c>
      <c r="L11" s="115" t="e">
        <f>'Actual Detail'!L52</f>
        <v>#REF!</v>
      </c>
      <c r="M11" s="115" t="e">
        <f>'Actual Detail'!M52</f>
        <v>#REF!</v>
      </c>
    </row>
    <row r="12" spans="1:13" x14ac:dyDescent="0.2">
      <c r="A12" s="2" t="str">
        <f>'Projected Detail'!A54</f>
        <v>Gross Profit:</v>
      </c>
      <c r="B12" s="115" t="e">
        <f>'Actual Detail'!B54</f>
        <v>#REF!</v>
      </c>
      <c r="C12" s="115" t="e">
        <f>'Actual Detail'!C54</f>
        <v>#REF!</v>
      </c>
      <c r="D12" s="115" t="e">
        <f>'Actual Detail'!D54</f>
        <v>#REF!</v>
      </c>
      <c r="E12" s="115" t="e">
        <f>'Actual Detail'!E54</f>
        <v>#REF!</v>
      </c>
      <c r="F12" s="115" t="e">
        <f>'Actual Detail'!F54</f>
        <v>#REF!</v>
      </c>
      <c r="G12" s="115" t="e">
        <f>'Actual Detail'!G54</f>
        <v>#REF!</v>
      </c>
      <c r="H12" s="115" t="e">
        <f>'Actual Detail'!H54</f>
        <v>#REF!</v>
      </c>
      <c r="I12" s="115" t="e">
        <f>'Actual Detail'!I54</f>
        <v>#REF!</v>
      </c>
      <c r="J12" s="115" t="e">
        <f>'Actual Detail'!J54</f>
        <v>#REF!</v>
      </c>
      <c r="K12" s="115" t="e">
        <f>'Actual Detail'!K54</f>
        <v>#REF!</v>
      </c>
      <c r="L12" s="115" t="e">
        <f>'Actual Detail'!L54</f>
        <v>#REF!</v>
      </c>
      <c r="M12" s="115" t="e">
        <f>'Actual Detail'!M54</f>
        <v>#REF!</v>
      </c>
    </row>
    <row r="13" spans="1:13" x14ac:dyDescent="0.2">
      <c r="A13" s="2" t="s">
        <v>21</v>
      </c>
      <c r="B13" s="115" t="e">
        <f>'Actual Detail'!B55</f>
        <v>#REF!</v>
      </c>
      <c r="C13" s="115" t="e">
        <f>'Actual Detail'!C55</f>
        <v>#REF!</v>
      </c>
      <c r="D13" s="115" t="e">
        <f>'Actual Detail'!D55</f>
        <v>#REF!</v>
      </c>
      <c r="E13" s="115" t="e">
        <f>'Actual Detail'!E55</f>
        <v>#REF!</v>
      </c>
      <c r="F13" s="115" t="e">
        <f>'Actual Detail'!F55</f>
        <v>#REF!</v>
      </c>
      <c r="G13" s="115" t="e">
        <f>'Actual Detail'!G55</f>
        <v>#REF!</v>
      </c>
      <c r="H13" s="115" t="e">
        <f>'Actual Detail'!H55</f>
        <v>#REF!</v>
      </c>
      <c r="I13" s="115" t="e">
        <f>'Actual Detail'!I55</f>
        <v>#REF!</v>
      </c>
      <c r="J13" s="115" t="e">
        <f>'Actual Detail'!J55</f>
        <v>#REF!</v>
      </c>
      <c r="K13" s="115" t="e">
        <f>'Actual Detail'!K55</f>
        <v>#REF!</v>
      </c>
      <c r="L13" s="115" t="e">
        <f>'Actual Detail'!L55</f>
        <v>#REF!</v>
      </c>
      <c r="M13" s="115" t="e">
        <f>'Actual Detail'!M55</f>
        <v>#REF!</v>
      </c>
    </row>
    <row r="14" spans="1:13" x14ac:dyDescent="0.2"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</row>
    <row r="15" spans="1:13" x14ac:dyDescent="0.2">
      <c r="B15" s="47" t="s">
        <v>51</v>
      </c>
      <c r="C15" s="47" t="s">
        <v>52</v>
      </c>
    </row>
    <row r="16" spans="1:13" s="2" customFormat="1" ht="14" x14ac:dyDescent="0.2">
      <c r="A16" s="2" t="str">
        <f>Summary!A23</f>
        <v>Obligation Expense Total:</v>
      </c>
      <c r="B16" s="46">
        <f>VLOOKUP(A16,Summary!$A$3:$F$70,6,FALSE)*-1</f>
        <v>16865</v>
      </c>
      <c r="C16" s="46">
        <f>VLOOKUP(A16,Summary!$A$3:$H$70,8,FALSE)*-1</f>
        <v>14130</v>
      </c>
    </row>
    <row r="17" spans="1:3" x14ac:dyDescent="0.2">
      <c r="A17" s="2" t="str">
        <f>Summary!A46</f>
        <v>Event Expense Total:</v>
      </c>
      <c r="B17" s="46">
        <f>VLOOKUP(A17,Summary!$A$3:$F$70,6,FALSE)*-1</f>
        <v>6500</v>
      </c>
      <c r="C17" s="46">
        <f>VLOOKUP(A17,Summary!$A$3:$H$70,8,FALSE)*-1</f>
        <v>0</v>
      </c>
    </row>
    <row r="18" spans="1:3" x14ac:dyDescent="0.2">
      <c r="A18" s="2" t="str">
        <f>Summary!A69</f>
        <v>Gross Profits:</v>
      </c>
      <c r="B18" s="46">
        <f>VLOOKUP(A18,Summary!$A$3:$F$70,6,FALSE)</f>
        <v>-2565</v>
      </c>
      <c r="C18" s="46">
        <f>VLOOKUP(A18,Summary!$A$3:$H$70,8,FALSE)</f>
        <v>2670</v>
      </c>
    </row>
    <row r="19" spans="1:3" x14ac:dyDescent="0.2">
      <c r="A19" s="2" t="s">
        <v>50</v>
      </c>
      <c r="B19" s="46" t="e">
        <f>VLOOKUP(A19,Summary!$A$3:$F$70,6,FALSE)</f>
        <v>#N/A</v>
      </c>
      <c r="C19" s="46" t="e">
        <f>VLOOKUP(A19,Summary!$A$3:$H$70,8,FALSE)</f>
        <v>#N/A</v>
      </c>
    </row>
    <row r="20" spans="1:3" x14ac:dyDescent="0.2">
      <c r="A20" s="2" t="str">
        <f>Summary!A55</f>
        <v>Obligation Revenue Total:</v>
      </c>
      <c r="B20" s="46">
        <f>VLOOKUP(A20,Summary!$A$3:$F$70,6,FALSE)</f>
        <v>16800</v>
      </c>
      <c r="C20" s="46">
        <f>VLOOKUP(A20,Summary!$A$3:$H$70,8,FALSE)</f>
        <v>16800</v>
      </c>
    </row>
    <row r="21" spans="1:3" x14ac:dyDescent="0.2">
      <c r="A21" s="2" t="str">
        <f>Summary!A66</f>
        <v>Event Revenue Total:</v>
      </c>
      <c r="B21" s="46">
        <f>VLOOKUP(A21,Summary!$A$3:$F$70,6,FALSE)</f>
        <v>4000</v>
      </c>
      <c r="C21" s="46">
        <f>VLOOKUP(A21,Summary!$A$3:$H$70,8,FALSE)</f>
        <v>0</v>
      </c>
    </row>
    <row r="22" spans="1:3" x14ac:dyDescent="0.2">
      <c r="A22" s="2" t="str">
        <f>Summary!A48</f>
        <v>Expense Totals:</v>
      </c>
      <c r="B22" s="46">
        <f>VLOOKUP(A22,Summary!$A$3:$F$70,6,FALSE)*-1</f>
        <v>23365</v>
      </c>
      <c r="C22" s="46">
        <f>VLOOKUP(A22,Summary!$A$3:$H$70,8,FALSE)*-1</f>
        <v>14130</v>
      </c>
    </row>
    <row r="23" spans="1:3" x14ac:dyDescent="0.2">
      <c r="A23" s="2" t="str">
        <f>Summary!A67</f>
        <v>Revenue Totals:</v>
      </c>
      <c r="B23" s="46">
        <f>VLOOKUP(A23,Summary!$A$3:$F$70,6,FALSE)</f>
        <v>20800</v>
      </c>
      <c r="C23" s="46">
        <f>VLOOKUP(A23,Summary!$A$3:$H$70,8,FALSE)</f>
        <v>16800</v>
      </c>
    </row>
  </sheetData>
  <mergeCells count="2">
    <mergeCell ref="B2:M2"/>
    <mergeCell ref="B8:M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Lodge SOF</vt:lpstr>
      <vt:lpstr>Summary</vt:lpstr>
      <vt:lpstr>Checks Ledger</vt:lpstr>
      <vt:lpstr>Treasurer Report Template</vt:lpstr>
      <vt:lpstr>Projected Detail</vt:lpstr>
      <vt:lpstr>Actual Detail</vt:lpstr>
      <vt:lpstr>Charts</vt:lpstr>
      <vt:lpstr>Chart Data</vt:lpstr>
      <vt:lpstr>'Checks Ledger'!Print_Titles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Oglesby, Jonas</dc:creator>
  <cp:lastModifiedBy>Samantha Agee</cp:lastModifiedBy>
  <cp:lastPrinted>2024-06-03T18:32:07Z</cp:lastPrinted>
  <dcterms:created xsi:type="dcterms:W3CDTF">2017-08-23T20:22:50Z</dcterms:created>
  <dcterms:modified xsi:type="dcterms:W3CDTF">2025-09-03T14:51:41Z</dcterms:modified>
</cp:coreProperties>
</file>